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filterPrivacy="1" defaultThemeVersion="202300"/>
  <xr:revisionPtr revIDLastSave="138811" documentId="8_{87EA93D7-D23F-4355-A770-8FC40E631A59}" xr6:coauthVersionLast="47" xr6:coauthVersionMax="47" xr10:uidLastSave="{0BDCAFDC-A41B-41B7-B2BA-8DA832427A9A}"/>
  <bookViews>
    <workbookView xWindow="-108" yWindow="-108" windowWidth="23256" windowHeight="12456" activeTab="1" xr2:uid="{2C15BBE5-4061-4E27-8236-A5CCF296A8C9}"/>
  </bookViews>
  <sheets>
    <sheet name="最適化計算_みんF" sheetId="15" r:id="rId1"/>
    <sheet name="最適化計算_GMO" sheetId="14" r:id="rId2"/>
    <sheet name="スポット価格" sheetId="4" r:id="rId3"/>
  </sheets>
  <definedNames>
    <definedName name="_xlchart.v1.0" hidden="1">最適化計算_みんF!$A$7:$A$19</definedName>
    <definedName name="_xlchart.v1.1" hidden="1">最適化計算_みんF!$M$29:$M$41</definedName>
    <definedName name="_xlchart.v1.2" hidden="1">最適化計算_GMO!$A$7:$A$19</definedName>
    <definedName name="_xlchart.v1.3" hidden="1">最適化計算_GMO!$M$29:$M$41</definedName>
    <definedName name="ExternalData_1" localSheetId="2" hidden="1">スポット価格!$A$1:$G$52</definedName>
    <definedName name="solver_adj" localSheetId="1" hidden="1">最適化計算_GMO!$B$8,最適化計算_GMO!$B$9,最適化計算_GMO!$B$10,最適化計算_GMO!$B$12,最適化計算_GMO!$B$13,最適化計算_GMO!$B$15</definedName>
    <definedName name="solver_adj" localSheetId="0" hidden="1">最適化計算_みんF!$B$13,最適化計算_みんF!$B$15,最適化計算_みんF!$B$17,最適化計算_みんF!$B$20,最適化計算_みんF!$B$22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ng" localSheetId="1" hidden="1">1</definedName>
    <definedName name="solver_eng" localSheetId="0" hidden="1">1</definedName>
    <definedName name="solver_est" localSheetId="1" hidden="1">1</definedName>
    <definedName name="solver_est" localSheetId="0" hidden="1">1</definedName>
    <definedName name="solver_itr" localSheetId="1" hidden="1">2147483647</definedName>
    <definedName name="solver_itr" localSheetId="0" hidden="1">2147483647</definedName>
    <definedName name="solver_lhs1" localSheetId="1" hidden="1">最適化計算_GMO!$B$2</definedName>
    <definedName name="solver_lhs1" localSheetId="0" hidden="1">最適化計算_みんF!$B$2</definedName>
    <definedName name="solver_lhs2" localSheetId="1" hidden="1">最適化計算_GMO!$B$2</definedName>
    <definedName name="solver_lhs2" localSheetId="0" hidden="1">最適化計算_みんF!$B$2</definedName>
    <definedName name="solver_lhs3" localSheetId="1" hidden="1">最適化計算_GMO!$D$28</definedName>
    <definedName name="solver_lhs3" localSheetId="0" hidden="1">最適化計算_みんF!$D$28</definedName>
    <definedName name="solver_mip" localSheetId="1" hidden="1">2147483647</definedName>
    <definedName name="solver_mip" localSheetId="0" hidden="1">2147483647</definedName>
    <definedName name="solver_mni" localSheetId="1" hidden="1">30</definedName>
    <definedName name="solver_mni" localSheetId="0" hidden="1">30</definedName>
    <definedName name="solver_mrt" localSheetId="1" hidden="1">0.075</definedName>
    <definedName name="solver_mrt" localSheetId="0" hidden="1">0.075</definedName>
    <definedName name="solver_msl" localSheetId="1" hidden="1">2</definedName>
    <definedName name="solver_msl" localSheetId="0" hidden="1">2</definedName>
    <definedName name="solver_neg" localSheetId="1" hidden="1">2</definedName>
    <definedName name="solver_neg" localSheetId="0" hidden="1">2</definedName>
    <definedName name="solver_nod" localSheetId="1" hidden="1">2147483647</definedName>
    <definedName name="solver_nod" localSheetId="0" hidden="1">2147483647</definedName>
    <definedName name="solver_num" localSheetId="1" hidden="1">3</definedName>
    <definedName name="solver_num" localSheetId="0" hidden="1">3</definedName>
    <definedName name="solver_nwt" localSheetId="1" hidden="1">1</definedName>
    <definedName name="solver_nwt" localSheetId="0" hidden="1">1</definedName>
    <definedName name="solver_opt" localSheetId="1" hidden="1">最適化計算_GMO!$D$34</definedName>
    <definedName name="solver_opt" localSheetId="0" hidden="1">最適化計算_みんF!$D$34</definedName>
    <definedName name="solver_pre" localSheetId="1" hidden="1">0.0001</definedName>
    <definedName name="solver_pre" localSheetId="0" hidden="1">0.0001</definedName>
    <definedName name="solver_rbv" localSheetId="1" hidden="1">2</definedName>
    <definedName name="solver_rbv" localSheetId="0" hidden="1">2</definedName>
    <definedName name="solver_rel1" localSheetId="1" hidden="1">1</definedName>
    <definedName name="solver_rel1" localSheetId="0" hidden="1">1</definedName>
    <definedName name="solver_rel2" localSheetId="1" hidden="1">3</definedName>
    <definedName name="solver_rel2" localSheetId="0" hidden="1">3</definedName>
    <definedName name="solver_rel3" localSheetId="1" hidden="1">3</definedName>
    <definedName name="solver_rel3" localSheetId="0" hidden="1">3</definedName>
    <definedName name="solver_rhs1" localSheetId="1" hidden="1">20.5</definedName>
    <definedName name="solver_rhs1" localSheetId="0" hidden="1">20.5</definedName>
    <definedName name="solver_rhs2" localSheetId="1" hidden="1">19</definedName>
    <definedName name="solver_rhs2" localSheetId="0" hidden="1">19</definedName>
    <definedName name="solver_rhs3" localSheetId="1" hidden="1">800000</definedName>
    <definedName name="solver_rhs3" localSheetId="0" hidden="1">800000</definedName>
    <definedName name="solver_rlx" localSheetId="1" hidden="1">2</definedName>
    <definedName name="solver_rlx" localSheetId="0" hidden="1">2</definedName>
    <definedName name="solver_rsd" localSheetId="1" hidden="1">0</definedName>
    <definedName name="solver_rsd" localSheetId="0" hidden="1">0</definedName>
    <definedName name="solver_scl" localSheetId="1" hidden="1">1</definedName>
    <definedName name="solver_scl" localSheetId="0" hidden="1">1</definedName>
    <definedName name="solver_sho" localSheetId="1" hidden="1">2</definedName>
    <definedName name="solver_sho" localSheetId="0" hidden="1">2</definedName>
    <definedName name="solver_ssz" localSheetId="1" hidden="1">100</definedName>
    <definedName name="solver_ssz" localSheetId="0" hidden="1">100</definedName>
    <definedName name="solver_tim" localSheetId="1" hidden="1">2147483647</definedName>
    <definedName name="solver_tim" localSheetId="0" hidden="1">2147483647</definedName>
    <definedName name="solver_tol" localSheetId="1" hidden="1">0.01</definedName>
    <definedName name="solver_tol" localSheetId="0" hidden="1">0.01</definedName>
    <definedName name="solver_typ" localSheetId="1" hidden="1">1</definedName>
    <definedName name="solver_typ" localSheetId="0" hidden="1">1</definedName>
    <definedName name="solver_val" localSheetId="1" hidden="1">300000</definedName>
    <definedName name="solver_val" localSheetId="0" hidden="1">300000</definedName>
    <definedName name="solver_ver" localSheetId="1" hidden="1">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4" l="1"/>
  <c r="C14" i="15"/>
  <c r="G24" i="15"/>
  <c r="G23" i="15"/>
  <c r="G22" i="15"/>
  <c r="D22" i="15"/>
  <c r="G21" i="15"/>
  <c r="D21" i="15"/>
  <c r="G20" i="15"/>
  <c r="D20" i="15"/>
  <c r="G19" i="15"/>
  <c r="D19" i="15"/>
  <c r="G18" i="15"/>
  <c r="D18" i="15"/>
  <c r="G17" i="15"/>
  <c r="D17" i="15"/>
  <c r="G16" i="15"/>
  <c r="D16" i="15"/>
  <c r="G15" i="15"/>
  <c r="D15" i="15"/>
  <c r="G14" i="15"/>
  <c r="D14" i="15"/>
  <c r="E14" i="15" s="1"/>
  <c r="F14" i="15"/>
  <c r="H14" i="15" s="1"/>
  <c r="G13" i="15"/>
  <c r="D13" i="15"/>
  <c r="G12" i="15"/>
  <c r="D12" i="15"/>
  <c r="G11" i="15"/>
  <c r="D11" i="15"/>
  <c r="G10" i="15"/>
  <c r="D10" i="15"/>
  <c r="G9" i="15"/>
  <c r="D9" i="15"/>
  <c r="G8" i="15"/>
  <c r="D8" i="15"/>
  <c r="E8" i="15" s="1"/>
  <c r="G7" i="15"/>
  <c r="D7" i="15"/>
  <c r="C8" i="14"/>
  <c r="B28" i="14"/>
  <c r="G24" i="14"/>
  <c r="G23" i="14"/>
  <c r="G22" i="14"/>
  <c r="D22" i="14"/>
  <c r="G21" i="14"/>
  <c r="D21" i="14"/>
  <c r="G20" i="14"/>
  <c r="D20" i="14"/>
  <c r="G19" i="14"/>
  <c r="D19" i="14"/>
  <c r="G18" i="14"/>
  <c r="D18" i="14"/>
  <c r="G17" i="14"/>
  <c r="D17" i="14"/>
  <c r="G16" i="14"/>
  <c r="D16" i="14"/>
  <c r="G15" i="14"/>
  <c r="D15" i="14"/>
  <c r="G14" i="14"/>
  <c r="D14" i="14"/>
  <c r="E14" i="14" s="1"/>
  <c r="G13" i="14"/>
  <c r="D13" i="14"/>
  <c r="G12" i="14"/>
  <c r="D12" i="14"/>
  <c r="G11" i="14"/>
  <c r="D11" i="14"/>
  <c r="G10" i="14"/>
  <c r="D10" i="14"/>
  <c r="G9" i="14"/>
  <c r="D9" i="14"/>
  <c r="G8" i="14"/>
  <c r="D8" i="14"/>
  <c r="G7" i="14"/>
  <c r="D7" i="14"/>
  <c r="E22" i="15" l="1"/>
  <c r="F22" i="15"/>
  <c r="H22" i="15" s="1"/>
  <c r="F21" i="15"/>
  <c r="H21" i="15" s="1"/>
  <c r="E21" i="15"/>
  <c r="F20" i="15"/>
  <c r="H20" i="15" s="1"/>
  <c r="E20" i="15"/>
  <c r="E19" i="15"/>
  <c r="F19" i="15"/>
  <c r="H19" i="15" s="1"/>
  <c r="F18" i="15"/>
  <c r="H18" i="15" s="1"/>
  <c r="E18" i="15"/>
  <c r="F17" i="15"/>
  <c r="H17" i="15" s="1"/>
  <c r="E17" i="15"/>
  <c r="F16" i="15"/>
  <c r="H16" i="15" s="1"/>
  <c r="E16" i="15"/>
  <c r="F15" i="15"/>
  <c r="H15" i="15" s="1"/>
  <c r="E15" i="15"/>
  <c r="F13" i="15"/>
  <c r="H13" i="15" s="1"/>
  <c r="E13" i="15"/>
  <c r="F12" i="15"/>
  <c r="H12" i="15" s="1"/>
  <c r="E12" i="15"/>
  <c r="E11" i="15"/>
  <c r="F11" i="15"/>
  <c r="H11" i="15" s="1"/>
  <c r="E10" i="15"/>
  <c r="F10" i="15"/>
  <c r="H10" i="15" s="1"/>
  <c r="F9" i="15"/>
  <c r="H9" i="15" s="1"/>
  <c r="E9" i="15"/>
  <c r="F8" i="15"/>
  <c r="H8" i="15" s="1"/>
  <c r="B28" i="15"/>
  <c r="F24" i="15"/>
  <c r="H24" i="15" s="1"/>
  <c r="E23" i="15"/>
  <c r="E24" i="15"/>
  <c r="E7" i="15"/>
  <c r="F23" i="15"/>
  <c r="H23" i="15" s="1"/>
  <c r="F7" i="15"/>
  <c r="H7" i="15" s="1"/>
  <c r="F23" i="14"/>
  <c r="E23" i="14"/>
  <c r="F7" i="14"/>
  <c r="H7" i="14" s="1"/>
  <c r="E24" i="14"/>
  <c r="F24" i="14"/>
  <c r="H24" i="14" s="1"/>
  <c r="H23" i="14"/>
  <c r="E22" i="14"/>
  <c r="F22" i="14"/>
  <c r="H22" i="14" s="1"/>
  <c r="F21" i="14"/>
  <c r="H21" i="14" s="1"/>
  <c r="E21" i="14"/>
  <c r="E20" i="14"/>
  <c r="F20" i="14"/>
  <c r="H20" i="14" s="1"/>
  <c r="E19" i="14"/>
  <c r="F19" i="14"/>
  <c r="H19" i="14" s="1"/>
  <c r="F18" i="14"/>
  <c r="H18" i="14" s="1"/>
  <c r="E18" i="14"/>
  <c r="F17" i="14"/>
  <c r="H17" i="14" s="1"/>
  <c r="E17" i="14"/>
  <c r="E16" i="14"/>
  <c r="F16" i="14"/>
  <c r="H16" i="14" s="1"/>
  <c r="F15" i="14"/>
  <c r="H15" i="14" s="1"/>
  <c r="E15" i="14"/>
  <c r="F14" i="14"/>
  <c r="H14" i="14" s="1"/>
  <c r="F13" i="14"/>
  <c r="H13" i="14" s="1"/>
  <c r="E13" i="14"/>
  <c r="E12" i="14"/>
  <c r="F12" i="14"/>
  <c r="H12" i="14" s="1"/>
  <c r="E11" i="14"/>
  <c r="F11" i="14"/>
  <c r="H11" i="14" s="1"/>
  <c r="E10" i="14"/>
  <c r="F10" i="14"/>
  <c r="H10" i="14" s="1"/>
  <c r="E9" i="14"/>
  <c r="F9" i="14"/>
  <c r="H9" i="14" s="1"/>
  <c r="E8" i="14"/>
  <c r="F8" i="14"/>
  <c r="H8" i="14" s="1"/>
  <c r="E7" i="14"/>
  <c r="C28" i="15" l="1"/>
  <c r="D28" i="15"/>
  <c r="K29" i="15" a="1"/>
  <c r="B2" i="15" a="1"/>
  <c r="D31" i="15" a="1"/>
  <c r="D31" i="15" s="1"/>
  <c r="B3" i="15"/>
  <c r="D31" i="14" a="1"/>
  <c r="D31" i="14" s="1"/>
  <c r="B2" i="14" a="1"/>
  <c r="K29" i="14" a="1"/>
  <c r="B3" i="14"/>
  <c r="C28" i="14"/>
  <c r="D28" i="14"/>
  <c r="K29" i="15" l="1"/>
  <c r="L29" i="15" s="1"/>
  <c r="M29" i="15" s="1"/>
  <c r="K31" i="15"/>
  <c r="L31" i="15" s="1"/>
  <c r="M31" i="15" s="1"/>
  <c r="K32" i="15"/>
  <c r="L32" i="15" s="1"/>
  <c r="M32" i="15" s="1"/>
  <c r="K33" i="15"/>
  <c r="L33" i="15" s="1"/>
  <c r="M33" i="15" s="1"/>
  <c r="K34" i="15"/>
  <c r="L34" i="15" s="1"/>
  <c r="M34" i="15" s="1"/>
  <c r="K35" i="15"/>
  <c r="L35" i="15" s="1"/>
  <c r="M35" i="15" s="1"/>
  <c r="K39" i="15"/>
  <c r="L39" i="15" s="1"/>
  <c r="M39" i="15" s="1"/>
  <c r="K43" i="15"/>
  <c r="L43" i="15" s="1"/>
  <c r="M43" i="15" s="1"/>
  <c r="K45" i="15"/>
  <c r="L45" i="15" s="1"/>
  <c r="M45" i="15" s="1"/>
  <c r="K46" i="15"/>
  <c r="L46" i="15" s="1"/>
  <c r="M46" i="15" s="1"/>
  <c r="K30" i="15"/>
  <c r="L30" i="15" s="1"/>
  <c r="M30" i="15" s="1"/>
  <c r="K36" i="15"/>
  <c r="L36" i="15" s="1"/>
  <c r="M36" i="15" s="1"/>
  <c r="K37" i="15"/>
  <c r="L37" i="15" s="1"/>
  <c r="M37" i="15" s="1"/>
  <c r="K38" i="15"/>
  <c r="L38" i="15" s="1"/>
  <c r="M38" i="15" s="1"/>
  <c r="K40" i="15"/>
  <c r="L40" i="15" s="1"/>
  <c r="M40" i="15" s="1"/>
  <c r="K41" i="15"/>
  <c r="L41" i="15" s="1"/>
  <c r="M41" i="15" s="1"/>
  <c r="K42" i="15"/>
  <c r="L42" i="15" s="1"/>
  <c r="M42" i="15" s="1"/>
  <c r="K44" i="15"/>
  <c r="L44" i="15" s="1"/>
  <c r="M44" i="15" s="1"/>
  <c r="B31" i="15"/>
  <c r="C31" i="15"/>
  <c r="D34" i="15"/>
  <c r="C31" i="14"/>
  <c r="B31" i="14"/>
  <c r="K35" i="14"/>
  <c r="L35" i="14" s="1"/>
  <c r="M35" i="14" s="1"/>
  <c r="K30" i="14"/>
  <c r="L30" i="14" s="1"/>
  <c r="M30" i="14" s="1"/>
  <c r="K29" i="14"/>
  <c r="L29" i="14" s="1"/>
  <c r="M29" i="14" s="1"/>
  <c r="K46" i="14"/>
  <c r="L46" i="14" s="1"/>
  <c r="M46" i="14" s="1"/>
  <c r="K45" i="14"/>
  <c r="L45" i="14" s="1"/>
  <c r="M45" i="14" s="1"/>
  <c r="K44" i="14"/>
  <c r="L44" i="14" s="1"/>
  <c r="M44" i="14" s="1"/>
  <c r="K43" i="14"/>
  <c r="L43" i="14" s="1"/>
  <c r="M43" i="14" s="1"/>
  <c r="K42" i="14"/>
  <c r="L42" i="14" s="1"/>
  <c r="M42" i="14" s="1"/>
  <c r="K41" i="14"/>
  <c r="L41" i="14" s="1"/>
  <c r="M41" i="14" s="1"/>
  <c r="K40" i="14"/>
  <c r="L40" i="14" s="1"/>
  <c r="M40" i="14" s="1"/>
  <c r="K39" i="14"/>
  <c r="L39" i="14" s="1"/>
  <c r="M39" i="14" s="1"/>
  <c r="K38" i="14"/>
  <c r="L38" i="14" s="1"/>
  <c r="M38" i="14" s="1"/>
  <c r="K37" i="14"/>
  <c r="L37" i="14" s="1"/>
  <c r="M37" i="14" s="1"/>
  <c r="K36" i="14"/>
  <c r="L36" i="14" s="1"/>
  <c r="M36" i="14" s="1"/>
  <c r="K34" i="14"/>
  <c r="L34" i="14" s="1"/>
  <c r="M34" i="14" s="1"/>
  <c r="K33" i="14"/>
  <c r="L33" i="14" s="1"/>
  <c r="M33" i="14" s="1"/>
  <c r="K32" i="14"/>
  <c r="L32" i="14" s="1"/>
  <c r="M32" i="14" s="1"/>
  <c r="K31" i="14"/>
  <c r="L31" i="14" s="1"/>
  <c r="M31" i="14" s="1"/>
  <c r="D34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1D8AEF-8FCE-4385-A6CD-A0E13C2CA09A}" keepAlive="1" name="クエリ - テーブル 1" description="ブック内の 'テーブル 1' クエリへの接続です。" type="5" refreshedVersion="8" refreshOnLoad="1" saveData="1">
    <dbPr connection="Provider=Microsoft.Mashup.OleDb.1;Data Source=$Workbook$;Location=&quot;テーブル 1&quot;;Extended Properties=&quot;&quot;" command="SELECT * FROM [テーブル 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<sst xmlns="http://schemas.openxmlformats.org/spreadsheetml/2006/main" count="224" uniqueCount="82">
  <si>
    <t>USDJPY</t>
  </si>
  <si>
    <t>EURJPY</t>
  </si>
  <si>
    <t>GBPJPY</t>
  </si>
  <si>
    <t>AUDJPY</t>
  </si>
  <si>
    <t>NZDJPY</t>
  </si>
  <si>
    <t>ZARJPY</t>
  </si>
  <si>
    <t>TRYJPY</t>
  </si>
  <si>
    <t>MXNJPY</t>
  </si>
  <si>
    <t>CZKJPY</t>
  </si>
  <si>
    <t>HUFJPY</t>
  </si>
  <si>
    <t>通貨ペア</t>
  </si>
  <si>
    <t>BID</t>
  </si>
  <si>
    <t>ASK</t>
  </si>
  <si>
    <t>前日比</t>
  </si>
  <si>
    <t>高値</t>
  </si>
  <si>
    <t>安値</t>
  </si>
  <si>
    <t>スプレッド</t>
  </si>
  <si>
    <t>USDJPY LIGHT</t>
  </si>
  <si>
    <t>EURJPY LIGHT</t>
  </si>
  <si>
    <t>GBPJPY LIGHT</t>
  </si>
  <si>
    <t>AUDJPY LIGHT</t>
  </si>
  <si>
    <t>NZDJPY LIGHT</t>
  </si>
  <si>
    <t>ZARJPY LIGHT</t>
  </si>
  <si>
    <t>TRYJPY LIGHT</t>
  </si>
  <si>
    <t>MXNJPY LIGHT</t>
  </si>
  <si>
    <t>CZKJPY LIGHT</t>
  </si>
  <si>
    <t>HUFJPY LIGHT</t>
  </si>
  <si>
    <t>EURUSD LIGHT</t>
  </si>
  <si>
    <t>GBPUSD LIGHT</t>
  </si>
  <si>
    <t>CHFJPY</t>
  </si>
  <si>
    <t>CADJPY</t>
  </si>
  <si>
    <t>RUBJPY</t>
  </si>
  <si>
    <t>CNHJPY</t>
  </si>
  <si>
    <t>HKDJPY</t>
  </si>
  <si>
    <t>SGDJPY</t>
  </si>
  <si>
    <t>PLNJPY</t>
  </si>
  <si>
    <t>NOKJPY</t>
  </si>
  <si>
    <t>SEKJPY</t>
  </si>
  <si>
    <t>EURUSD</t>
  </si>
  <si>
    <t>GBPUSD</t>
  </si>
  <si>
    <t>AUDUSD</t>
  </si>
  <si>
    <t>NZDUSD</t>
  </si>
  <si>
    <t>EURGBP</t>
  </si>
  <si>
    <t>EURAUD</t>
  </si>
  <si>
    <t>GBPAUD</t>
  </si>
  <si>
    <t>AUDNZD</t>
  </si>
  <si>
    <t>USDCHF</t>
  </si>
  <si>
    <t>EURCHF</t>
  </si>
  <si>
    <t>GBPCHF</t>
  </si>
  <si>
    <t>USDCAD</t>
  </si>
  <si>
    <t>USDCNH</t>
  </si>
  <si>
    <t>EURPLN</t>
  </si>
  <si>
    <t>USDJPYラージ</t>
  </si>
  <si>
    <t>保有量</t>
    <rPh sb="0" eb="3">
      <t>ホユウリョウ</t>
    </rPh>
    <phoneticPr fontId="2"/>
  </si>
  <si>
    <t>スワップポイント</t>
    <phoneticPr fontId="2"/>
  </si>
  <si>
    <t>価格</t>
    <rPh sb="0" eb="2">
      <t>カカク</t>
    </rPh>
    <phoneticPr fontId="2"/>
  </si>
  <si>
    <t>円貨換算額</t>
    <rPh sb="0" eb="2">
      <t>エンカ</t>
    </rPh>
    <rPh sb="2" eb="5">
      <t>カンザンガク</t>
    </rPh>
    <phoneticPr fontId="2"/>
  </si>
  <si>
    <t>１日</t>
    <rPh sb="1" eb="2">
      <t>ニチ</t>
    </rPh>
    <phoneticPr fontId="2"/>
  </si>
  <si>
    <t>１か月</t>
    <rPh sb="2" eb="3">
      <t>ゲツ</t>
    </rPh>
    <phoneticPr fontId="2"/>
  </si>
  <si>
    <t>１年</t>
    <rPh sb="1" eb="2">
      <t>ネン</t>
    </rPh>
    <phoneticPr fontId="2"/>
  </si>
  <si>
    <t>合算（円）</t>
    <rPh sb="0" eb="2">
      <t>ガッサン</t>
    </rPh>
    <rPh sb="3" eb="4">
      <t>エン</t>
    </rPh>
    <phoneticPr fontId="2"/>
  </si>
  <si>
    <t>リスク額</t>
    <rPh sb="3" eb="4">
      <t>ガク</t>
    </rPh>
    <phoneticPr fontId="2"/>
  </si>
  <si>
    <t>利回り（年率）</t>
    <rPh sb="0" eb="2">
      <t>リマワ</t>
    </rPh>
    <rPh sb="4" eb="6">
      <t>ネンリツ</t>
    </rPh>
    <phoneticPr fontId="2"/>
  </si>
  <si>
    <t>証拠金</t>
    <rPh sb="0" eb="3">
      <t>ショウコキン</t>
    </rPh>
    <phoneticPr fontId="2"/>
  </si>
  <si>
    <t>レバレッジ</t>
    <phoneticPr fontId="2"/>
  </si>
  <si>
    <t>シャープレシオ</t>
    <phoneticPr fontId="2"/>
  </si>
  <si>
    <t>評価損益のブレ</t>
    <rPh sb="0" eb="4">
      <t>ヒョウカソンエキ</t>
    </rPh>
    <phoneticPr fontId="2"/>
  </si>
  <si>
    <t>ポジション</t>
    <phoneticPr fontId="2"/>
  </si>
  <si>
    <t>AUDCAD</t>
  </si>
  <si>
    <t>CHFTRY</t>
  </si>
  <si>
    <t>CHFMXN</t>
  </si>
  <si>
    <t>CHFZAR</t>
  </si>
  <si>
    <t>NOKSEK</t>
  </si>
  <si>
    <t>リスク</t>
    <phoneticPr fontId="2"/>
  </si>
  <si>
    <t>円ポジション</t>
    <rPh sb="0" eb="1">
      <t>エン</t>
    </rPh>
    <phoneticPr fontId="2"/>
  </si>
  <si>
    <t>中間ベクトル計算</t>
  </si>
  <si>
    <t>寄与額</t>
    <phoneticPr fontId="2"/>
  </si>
  <si>
    <t>寄与度（％）</t>
    <phoneticPr fontId="2"/>
  </si>
  <si>
    <t>Ticker</t>
  </si>
  <si>
    <t>GOLD</t>
  </si>
  <si>
    <t>WTI</t>
  </si>
  <si>
    <t>※共分散行列:2025/11/06-2026/10/30の日次データより算出、年率換算</t>
    <rPh sb="1" eb="6">
      <t>キョウブンサンギョウレツ</t>
    </rPh>
    <rPh sb="29" eb="31">
      <t>ニチジ</t>
    </rPh>
    <rPh sb="36" eb="38">
      <t>サンシュツ</t>
    </rPh>
    <rPh sb="39" eb="41">
      <t>ネンリツ</t>
    </rPh>
    <rPh sb="41" eb="43">
      <t>カンザン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</si>
</sst>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%"/>
    <numFmt numFmtId="178" formatCode="#,##0.0000000;[Red]\-#,##0.0000000"/>
    <numFmt numFmtId="179" formatCode="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1"/>
      <color theme="1"/>
      <name val="游ゴシック"/>
      <family val="2"/>
      <scheme val="minor"/>
    </font>
    <font>
      <b/>
      <sz val="11"/>
      <color theme="1"/>
      <name val="Meiryo UI"/>
      <family val="3"/>
      <charset val="128"/>
    </font>
    <font>
      <sz val="11"/>
      <color theme="1"/>
      <name val="メイリオ"/>
      <family val="3"/>
      <charset val="128"/>
    </font>
    <font>
      <sz val="11"/>
      <name val="メイリオ"/>
      <family val="3"/>
      <charset val="128"/>
    </font>
    <font>
      <sz val="11"/>
      <name val="Meiryo UI"/>
      <family val="3"/>
      <charset val="128"/>
    </font>
    <font>
      <sz val="11"/>
      <color theme="0"/>
      <name val="メイリオ"/>
      <family val="3"/>
      <charset val="128"/>
    </font>
    <font>
      <sz val="11"/>
      <color theme="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40" fontId="3" fillId="2" borderId="4" xfId="1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38" fontId="3" fillId="2" borderId="2" xfId="1" applyFont="1" applyFill="1" applyBorder="1">
      <alignment vertical="center"/>
    </xf>
    <xf numFmtId="40" fontId="3" fillId="2" borderId="2" xfId="1" applyNumberFormat="1" applyFont="1" applyFill="1" applyBorder="1">
      <alignment vertical="center"/>
    </xf>
    <xf numFmtId="177" fontId="3" fillId="2" borderId="2" xfId="2" applyNumberFormat="1" applyFont="1" applyFill="1" applyBorder="1">
      <alignment vertical="center"/>
    </xf>
    <xf numFmtId="40" fontId="3" fillId="2" borderId="0" xfId="1" applyNumberFormat="1" applyFont="1" applyFill="1" applyBorder="1">
      <alignment vertical="center"/>
    </xf>
    <xf numFmtId="38" fontId="3" fillId="2" borderId="1" xfId="1" applyFont="1" applyFill="1" applyBorder="1">
      <alignment vertical="center"/>
    </xf>
    <xf numFmtId="38" fontId="3" fillId="2" borderId="0" xfId="1" applyFont="1" applyFill="1" applyBorder="1">
      <alignment vertical="center"/>
    </xf>
    <xf numFmtId="177" fontId="3" fillId="2" borderId="0" xfId="2" applyNumberFormat="1" applyFont="1" applyFill="1" applyBorder="1">
      <alignment vertical="center"/>
    </xf>
    <xf numFmtId="0" fontId="3" fillId="2" borderId="3" xfId="0" applyFont="1" applyFill="1" applyBorder="1">
      <alignment vertical="center"/>
    </xf>
    <xf numFmtId="38" fontId="3" fillId="2" borderId="3" xfId="1" applyFont="1" applyFill="1" applyBorder="1">
      <alignment vertical="center"/>
    </xf>
    <xf numFmtId="40" fontId="3" fillId="2" borderId="3" xfId="1" applyNumberFormat="1" applyFont="1" applyFill="1" applyBorder="1">
      <alignment vertical="center"/>
    </xf>
    <xf numFmtId="177" fontId="3" fillId="2" borderId="3" xfId="2" applyNumberFormat="1" applyFont="1" applyFill="1" applyBorder="1">
      <alignment vertical="center"/>
    </xf>
    <xf numFmtId="38" fontId="3" fillId="3" borderId="2" xfId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38" fontId="3" fillId="3" borderId="0" xfId="1" applyFont="1" applyFill="1" applyBorder="1">
      <alignment vertical="center"/>
    </xf>
    <xf numFmtId="176" fontId="3" fillId="3" borderId="0" xfId="1" applyNumberFormat="1" applyFont="1" applyFill="1" applyBorder="1">
      <alignment vertical="center"/>
    </xf>
    <xf numFmtId="38" fontId="3" fillId="3" borderId="3" xfId="1" applyFont="1" applyFill="1" applyBorder="1">
      <alignment vertical="center"/>
    </xf>
    <xf numFmtId="176" fontId="3" fillId="3" borderId="3" xfId="1" applyNumberFormat="1" applyFont="1" applyFill="1" applyBorder="1">
      <alignment vertical="center"/>
    </xf>
    <xf numFmtId="38" fontId="3" fillId="3" borderId="0" xfId="1" applyFont="1" applyFill="1">
      <alignment vertical="center"/>
    </xf>
    <xf numFmtId="40" fontId="3" fillId="2" borderId="1" xfId="1" applyNumberFormat="1" applyFont="1" applyFill="1" applyBorder="1">
      <alignment vertical="center"/>
    </xf>
    <xf numFmtId="0" fontId="5" fillId="2" borderId="0" xfId="0" applyFont="1" applyFill="1">
      <alignment vertical="center"/>
    </xf>
    <xf numFmtId="176" fontId="3" fillId="4" borderId="0" xfId="1" applyNumberFormat="1" applyFont="1" applyFill="1" applyBorder="1">
      <alignment vertical="center"/>
    </xf>
    <xf numFmtId="38" fontId="3" fillId="2" borderId="0" xfId="1" applyFont="1" applyFill="1">
      <alignment vertical="center"/>
    </xf>
    <xf numFmtId="0" fontId="6" fillId="0" borderId="0" xfId="0" applyFont="1" applyAlignment="1"/>
    <xf numFmtId="0" fontId="6" fillId="0" borderId="0" xfId="0" applyFont="1" applyAlignment="1">
      <alignment horizontal="center" vertical="top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top"/>
    </xf>
    <xf numFmtId="38" fontId="3" fillId="0" borderId="0" xfId="1" applyFont="1">
      <alignment vertical="center"/>
    </xf>
    <xf numFmtId="0" fontId="7" fillId="0" borderId="0" xfId="0" applyFont="1" applyAlignment="1">
      <alignment horizontal="center" vertical="top"/>
    </xf>
    <xf numFmtId="40" fontId="7" fillId="0" borderId="0" xfId="1" applyNumberFormat="1" applyFont="1" applyBorder="1" applyAlignment="1"/>
    <xf numFmtId="40" fontId="7" fillId="0" borderId="0" xfId="1" applyNumberFormat="1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179" fontId="7" fillId="0" borderId="0" xfId="1" applyNumberFormat="1" applyFont="1" applyBorder="1" applyAlignment="1"/>
    <xf numFmtId="179" fontId="7" fillId="0" borderId="0" xfId="1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3" fillId="0" borderId="0" xfId="0" applyNumberFormat="1" applyFont="1">
      <alignment vertical="center"/>
    </xf>
    <xf numFmtId="178" fontId="6" fillId="0" borderId="5" xfId="1" applyNumberFormat="1" applyFont="1" applyBorder="1" applyAlignment="1">
      <alignment horizontal="right" vertical="center"/>
    </xf>
    <xf numFmtId="178" fontId="6" fillId="0" borderId="2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3" fillId="0" borderId="0" xfId="1" applyNumberFormat="1" applyFont="1" applyBorder="1" applyAlignment="1">
      <alignment horizontal="right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3" xfId="1" applyNumberFormat="1" applyFont="1" applyBorder="1" applyAlignment="1">
      <alignment horizontal="right" vertical="center"/>
    </xf>
    <xf numFmtId="40" fontId="3" fillId="2" borderId="3" xfId="1" applyNumberFormat="1" applyFont="1" applyFill="1" applyBorder="1" applyAlignment="1">
      <alignment horizontal="right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8" fontId="6" fillId="0" borderId="1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7" fillId="0" borderId="0" xfId="1" applyNumberFormat="1" applyFont="1" applyBorder="1" applyAlignment="1">
      <alignment horizontal="right" vertical="center"/>
    </xf>
    <xf numFmtId="178" fontId="3" fillId="0" borderId="2" xfId="1" applyNumberFormat="1" applyFont="1" applyBorder="1" applyAlignment="1">
      <alignment horizontal="right" vertical="center"/>
    </xf>
    <xf numFmtId="178" fontId="3" fillId="0" borderId="6" xfId="1" applyNumberFormat="1" applyFont="1" applyBorder="1" applyAlignment="1">
      <alignment horizontal="righ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7" xfId="1" applyNumberFormat="1" applyFont="1" applyBorder="1" applyAlignment="1">
      <alignment horizontal="right" vertical="center"/>
    </xf>
    <xf numFmtId="178" fontId="8" fillId="0" borderId="9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8" fontId="8" fillId="0" borderId="10" xfId="1" applyNumberFormat="1" applyFont="1" applyBorder="1" applyAlignment="1">
      <alignment horizontal="right" vertical="center"/>
    </xf>
    <xf numFmtId="40" fontId="3" fillId="2" borderId="2" xfId="1" applyNumberFormat="1" applyFont="1" applyFill="1" applyBorder="1" applyAlignment="1">
      <alignment horizontal="right" vertical="center"/>
    </xf>
    <xf numFmtId="40" fontId="9" fillId="0" borderId="0" xfId="1" applyNumberFormat="1" applyFont="1" applyFill="1" applyBorder="1" applyAlignment="1"/>
    <xf numFmtId="179" fontId="10" fillId="0" borderId="0" xfId="0" applyNumberFormat="1" applyFont="1">
      <alignment vertical="center"/>
    </xf>
    <xf numFmtId="0" fontId="10" fillId="0" borderId="0" xfId="0" applyFont="1">
      <alignment vertical="center"/>
    </xf>
    <xf numFmtId="179" fontId="9" fillId="0" borderId="0" xfId="1" applyNumberFormat="1" applyFont="1" applyFill="1" applyBorder="1" applyAlignment="1"/>
    <xf numFmtId="179" fontId="9" fillId="0" borderId="0" xfId="2" applyNumberFormat="1" applyFont="1" applyFill="1" applyBorder="1" applyAlignment="1"/>
    <xf numFmtId="179" fontId="9" fillId="0" borderId="0" xfId="1" applyNumberFormat="1" applyFont="1" applyFill="1" applyBorder="1">
      <alignment vertical="center"/>
    </xf>
    <xf numFmtId="179" fontId="10" fillId="0" borderId="0" xfId="1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2" xfId="3" xr:uid="{EA317DAE-64C4-42A5-A66F-C0F82BBDBF1D}"/>
  </cellStyles>
  <dxfs count="1">
    <dxf>
      <numFmt numFmtId="0" formatCode="General"/>
    </dxf>
  </dxfs>
  <tableStyles count="0" defaultTableStyle="TableStyleMedium2" defaultPivotStyle="PivotStyleLight16"/>
  <colors>
    <mruColors>
      <color rgb="FFFF0000"/>
      <color rgb="FFAEAE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1.xml"/><Relationship Id="rId5" Type="http://schemas.openxmlformats.org/officeDocument/2006/relationships/connections" Target="connections.xml"/><Relationship Id="rId10" Type="http://schemas.openxmlformats.org/officeDocument/2006/relationships/calcChain" Target="calcChain.xml"/><Relationship Id="rId4" Type="http://schemas.openxmlformats.org/officeDocument/2006/relationships/theme" Target="theme/theme1.xml"/><Relationship Id="rId9" Type="http://schemas.microsoft.com/office/2017/10/relationships/person" Target="persons/person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_xlchart.v1.1</cx:f>
      </cx:numDim>
    </cx:data>
  </cx:chartData>
  <cx:chart>
    <cx:title pos="t" align="ctr" overlay="0">
      <cx:tx>
        <cx:txData>
          <cx:v>リスク寄与度</cx:v>
        </cx:txData>
      </cx:tx>
      <cx:txPr>
        <a:bodyPr vertOverflow="overflow" horzOverflow="overflow" wrap="square" lIns="0" tIns="0" rIns="0" bIns="0"/>
        <a:lstStyle/>
        <a:p>
          <a:pPr algn="ctr" rtl="0">
            <a:defRPr sz="1400" b="0" i="0">
              <a:solidFill>
                <a:srgbClr val="595959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r>
            <a:rPr lang="ja-JP" altLang="en-US">
              <a:latin typeface="Meiryo UI" panose="020B0604030504040204" pitchFamily="50" charset="-128"/>
              <a:ea typeface="Meiryo UI" panose="020B0604030504040204" pitchFamily="50" charset="-128"/>
            </a:rPr>
            <a:t>リスク寄与度</a:t>
          </a:r>
        </a:p>
      </cx:txPr>
    </cx:title>
    <cx:plotArea>
      <cx:plotAreaRegion>
        <cx:series layoutId="waterfall" uniqueId="{7F6E6DE3-FF96-4E90-9F9A-3AA7AF919A52}">
          <cx:dataLabels pos="outEnd">
            <cx:numFmt formatCode="0%" sourceLinked="0"/>
            <cx:txPr>
              <a:bodyPr vertOverflow="overflow" horzOverflow="overflow" wrap="square" lIns="0" tIns="0" rIns="0" bIns="0"/>
              <a:lstStyle/>
              <a:p>
                <a:pPr algn="ctr" rtl="0">
                  <a:defRPr sz="900" b="0" i="0">
                    <a:solidFill>
                      <a:srgbClr val="595959"/>
                    </a:solidFill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endParaRPr lang="ja-JP" altLang="en-US">
                  <a:latin typeface="Meiryo UI" panose="020B0604030504040204" pitchFamily="50" charset="-128"/>
                  <a:ea typeface="Meiryo UI" panose="020B0604030504040204" pitchFamily="50" charset="-128"/>
                </a:endParaRPr>
              </a:p>
            </cx:txPr>
            <cx:visibility seriesName="0" categoryName="0" value="1"/>
            <cx:separator>, </cx:separator>
          </cx:dataLabels>
          <cx:dataId val="0"/>
          <cx:layoutPr>
            <cx:visibility connectorLines="1"/>
            <cx:subtotals/>
          </cx:layoutPr>
        </cx:series>
      </cx:plotAreaRegion>
      <cx:axis id="0">
        <cx:catScaling gapWidth="0.5"/>
        <cx:tickLabels/>
        <cx:txPr>
          <a:bodyPr vertOverflow="overflow" horzOverflow="overflow" wrap="square" lIns="0" tIns="0" rIns="0" bIns="0"/>
          <a:lstStyle/>
          <a:p>
            <a:pPr algn="ctr" rtl="0">
              <a:defRPr sz="900" b="0" i="0">
                <a:solidFill>
                  <a:srgbClr val="595959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 altLang="en-US">
              <a:latin typeface="Meiryo UI" panose="020B0604030504040204" pitchFamily="50" charset="-128"/>
              <a:ea typeface="Meiryo UI" panose="020B0604030504040204" pitchFamily="50" charset="-128"/>
            </a:endParaRPr>
          </a:p>
        </cx:txPr>
      </cx:axis>
      <cx:axis id="1">
        <cx:valScaling/>
        <cx:majorGridlines/>
        <cx:tickLabels/>
        <cx:numFmt formatCode="0%" sourceLinked="0"/>
        <cx:txPr>
          <a:bodyPr vertOverflow="overflow" horzOverflow="overflow" wrap="square" lIns="0" tIns="0" rIns="0" bIns="0"/>
          <a:lstStyle/>
          <a:p>
            <a:pPr algn="ctr" rtl="0">
              <a:defRPr sz="900" b="0" i="0">
                <a:solidFill>
                  <a:srgbClr val="595959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 altLang="en-US">
              <a:latin typeface="Meiryo UI" panose="020B0604030504040204" pitchFamily="50" charset="-128"/>
              <a:ea typeface="Meiryo UI" panose="020B0604030504040204" pitchFamily="50" charset="-128"/>
            </a:endParaRPr>
          </a:p>
        </cx:txPr>
      </cx:axis>
    </cx:plotArea>
    <cx:legend pos="b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 altLang="en-US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cx:txPr>
    </cx:legend>
  </cx:chart>
  <cx:spPr>
    <a:ln>
      <a:noFill/>
    </a:ln>
  </cx:spPr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_xlchart.v1.2</cx:f>
      </cx:strDim>
      <cx:numDim type="val">
        <cx:f>_xlchart.v1.3</cx:f>
      </cx:numDim>
    </cx:data>
  </cx:chartData>
  <cx:chart>
    <cx:title pos="t" align="ctr" overlay="0">
      <cx:tx>
        <cx:txData>
          <cx:v>リスク寄与度</cx:v>
        </cx:txData>
      </cx:tx>
      <cx:txPr>
        <a:bodyPr vertOverflow="overflow" horzOverflow="overflow" wrap="square" lIns="0" tIns="0" rIns="0" bIns="0"/>
        <a:lstStyle/>
        <a:p>
          <a:pPr algn="ctr" rtl="0">
            <a:defRPr sz="1400" b="0" i="0">
              <a:solidFill>
                <a:srgbClr val="595959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r>
            <a:rPr lang="ja-JP" altLang="en-US">
              <a:latin typeface="Meiryo UI" panose="020B0604030504040204" pitchFamily="50" charset="-128"/>
              <a:ea typeface="Meiryo UI" panose="020B0604030504040204" pitchFamily="50" charset="-128"/>
            </a:rPr>
            <a:t>リスク寄与度</a:t>
          </a:r>
        </a:p>
      </cx:txPr>
    </cx:title>
    <cx:plotArea>
      <cx:plotAreaRegion>
        <cx:series layoutId="waterfall" uniqueId="{7F6E6DE3-FF96-4E90-9F9A-3AA7AF919A52}">
          <cx:dataLabels pos="outEnd">
            <cx:numFmt formatCode="0%" sourceLinked="0"/>
            <cx:txPr>
              <a:bodyPr vertOverflow="overflow" horzOverflow="overflow" wrap="square" lIns="0" tIns="0" rIns="0" bIns="0"/>
              <a:lstStyle/>
              <a:p>
                <a:pPr algn="ctr" rtl="0">
                  <a:defRPr sz="900" b="0" i="0">
                    <a:solidFill>
                      <a:srgbClr val="595959"/>
                    </a:solidFill>
                    <a:latin typeface="Meiryo UI" panose="020B0604030504040204" pitchFamily="50" charset="-128"/>
                    <a:ea typeface="Meiryo UI" panose="020B0604030504040204" pitchFamily="50" charset="-128"/>
                    <a:cs typeface="Meiryo UI" panose="020B0604030504040204" pitchFamily="50" charset="-128"/>
                  </a:defRPr>
                </a:pPr>
                <a:endParaRPr lang="ja-JP" altLang="en-US">
                  <a:latin typeface="Meiryo UI" panose="020B0604030504040204" pitchFamily="50" charset="-128"/>
                  <a:ea typeface="Meiryo UI" panose="020B0604030504040204" pitchFamily="50" charset="-128"/>
                </a:endParaRPr>
              </a:p>
            </cx:txPr>
            <cx:visibility seriesName="0" categoryName="0" value="1"/>
            <cx:separator>, </cx:separator>
          </cx:dataLabels>
          <cx:dataId val="0"/>
          <cx:layoutPr>
            <cx:visibility connectorLines="1"/>
            <cx:subtotals/>
          </cx:layoutPr>
        </cx:series>
      </cx:plotAreaRegion>
      <cx:axis id="0">
        <cx:catScaling gapWidth="0.5"/>
        <cx:tickLabels/>
        <cx:txPr>
          <a:bodyPr vertOverflow="overflow" horzOverflow="overflow" wrap="square" lIns="0" tIns="0" rIns="0" bIns="0"/>
          <a:lstStyle/>
          <a:p>
            <a:pPr algn="ctr" rtl="0">
              <a:defRPr sz="900" b="0" i="0">
                <a:solidFill>
                  <a:srgbClr val="595959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 altLang="en-US">
              <a:latin typeface="Meiryo UI" panose="020B0604030504040204" pitchFamily="50" charset="-128"/>
              <a:ea typeface="Meiryo UI" panose="020B0604030504040204" pitchFamily="50" charset="-128"/>
            </a:endParaRPr>
          </a:p>
        </cx:txPr>
      </cx:axis>
      <cx:axis id="1">
        <cx:valScaling/>
        <cx:majorGridlines/>
        <cx:tickLabels/>
        <cx:numFmt formatCode="0%" sourceLinked="0"/>
        <cx:txPr>
          <a:bodyPr vertOverflow="overflow" horzOverflow="overflow" wrap="square" lIns="0" tIns="0" rIns="0" bIns="0"/>
          <a:lstStyle/>
          <a:p>
            <a:pPr algn="ctr" rtl="0">
              <a:defRPr sz="900" b="0" i="0">
                <a:solidFill>
                  <a:srgbClr val="595959"/>
                </a:solidFill>
                <a:latin typeface="Meiryo UI" panose="020B0604030504040204" pitchFamily="50" charset="-128"/>
                <a:ea typeface="Meiryo UI" panose="020B0604030504040204" pitchFamily="50" charset="-128"/>
                <a:cs typeface="Meiryo UI" panose="020B0604030504040204" pitchFamily="50" charset="-128"/>
              </a:defRPr>
            </a:pPr>
            <a:endParaRPr lang="ja-JP" altLang="en-US">
              <a:latin typeface="Meiryo UI" panose="020B0604030504040204" pitchFamily="50" charset="-128"/>
              <a:ea typeface="Meiryo UI" panose="020B0604030504040204" pitchFamily="50" charset="-128"/>
            </a:endParaRPr>
          </a:p>
        </cx:txPr>
      </cx:axis>
    </cx:plotArea>
    <cx:legend pos="b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defRPr>
          </a:pPr>
          <a:endParaRPr lang="ja-JP" altLang="en-US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cx:txPr>
    </cx:legend>
  </cx:chart>
  <cx:spPr>
    <a:ln>
      <a:noFill/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1" Type="http://schemas.microsoft.com/office/2014/relationships/chartEx" Target="../charts/chartEx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141514</xdr:colOff>
      <xdr:row>24</xdr:row>
      <xdr:rowOff>87084</xdr:rowOff>
    </xdr:from>
    <xdr:to>
      <xdr:col>7</xdr:col>
      <xdr:colOff>1393372</xdr:colOff>
      <xdr:row>37</xdr:row>
      <xdr:rowOff>185056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グラフ 1">
              <a:extLst>
                <a:ext uri="{FF2B5EF4-FFF2-40B4-BE49-F238E27FC236}">
                  <a16:creationId xmlns:a16="http://schemas.microsoft.com/office/drawing/2014/main" id="{94FA4982-FFE8-4487-A4EC-B40500D1B2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05994" y="4285704"/>
              <a:ext cx="5435238" cy="29707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141514</xdr:colOff>
      <xdr:row>24</xdr:row>
      <xdr:rowOff>87084</xdr:rowOff>
    </xdr:from>
    <xdr:to>
      <xdr:col>7</xdr:col>
      <xdr:colOff>1393372</xdr:colOff>
      <xdr:row>37</xdr:row>
      <xdr:rowOff>185056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グラフ 1">
              <a:extLst>
                <a:ext uri="{FF2B5EF4-FFF2-40B4-BE49-F238E27FC236}">
                  <a16:creationId xmlns:a16="http://schemas.microsoft.com/office/drawing/2014/main" id="{730941A3-2D6B-4FD8-AA44-69EC696E6C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05994" y="4727664"/>
              <a:ext cx="5435238" cy="29707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refreshOnLoad="1" connectionId="1" xr16:uid="{72EF6ECF-0F51-4D94-AE3A-7D1FD3015576}" autoFormatId="20" applyNumberFormats="0" applyBorderFormats="0" applyFontFormats="0" applyPatternFormats="0" applyAlignmentFormats="0" applyWidthHeightFormats="0">
  <queryTableRefresh nextId="8">
    <queryTableFields count="7">
      <queryTableField id="1" name="通貨ペア" tableColumnId="8"/>
      <queryTableField id="2" name="BID" tableColumnId="2"/>
      <queryTableField id="3" name="ASK" tableColumnId="3"/>
      <queryTableField id="4" name="前日比" tableColumnId="4"/>
      <queryTableField id="5" name="高値" tableColumnId="5"/>
      <queryTableField id="6" name="安値" tableColumnId="6"/>
      <queryTableField id="7" name="スプレッド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92E6F9-EED1-4DE8-BB63-C819490AEAE5}" name="テーブル_1" displayName="テーブル_1" ref="A1:G52" tableType="queryTable" totalsRowShown="0">
  <autoFilter ref="A1:G52" xr:uid="{F992E6F9-EED1-4DE8-BB63-C819490AEAE5}"/>
  <tableColumns count="7">
    <tableColumn id="8" xr3:uid="{4EF3846E-BC29-4346-8E46-E785705ED33F}" uniqueName="8" name="通貨ペア" queryTableFieldId="1" dataDxfId="0"/>
    <tableColumn id="2" xr3:uid="{622128AB-1101-43DB-AA4F-E6AD04716992}" uniqueName="2" name="BID" queryTableFieldId="2"/>
    <tableColumn id="3" xr3:uid="{FED81727-F1F1-4952-A11C-E5AC3B51EB98}" uniqueName="3" name="ASK" queryTableFieldId="3"/>
    <tableColumn id="4" xr3:uid="{E93B4E30-77BA-4C35-AC91-C99210718746}" uniqueName="4" name="前日比" queryTableFieldId="4"/>
    <tableColumn id="5" xr3:uid="{67B909B6-92FF-463F-B7C7-2ED3974D4258}" uniqueName="5" name="高値" queryTableFieldId="5"/>
    <tableColumn id="6" xr3:uid="{84E60D24-FD94-4916-B8BF-9C4D91EF8D1F}" uniqueName="6" name="安値" queryTableFieldId="6"/>
    <tableColumn id="7" xr3:uid="{B680AD4F-63E1-4E33-9E85-1CC48072A132}" uniqueName="7" name="スプレッド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4C446-F4BA-4D45-84F7-B85C966D110E}">
  <dimension ref="A1:AH66"/>
  <sheetViews>
    <sheetView zoomScale="70" zoomScaleNormal="70" workbookViewId="0">
      <selection activeCell="B25" sqref="B25"/>
    </sheetView>
  </sheetViews>
  <sheetFormatPr defaultRowHeight="15" x14ac:dyDescent="0.45"/>
  <cols>
    <col min="1" max="1" width="15.5" style="1" customWidth="1"/>
    <col min="2" max="8" width="18.296875" style="1" customWidth="1"/>
    <col min="9" max="9" width="11.69921875" style="1" customWidth="1"/>
    <col min="10" max="10" width="8.796875" style="1"/>
    <col min="11" max="11" width="11.8984375" style="1" bestFit="1" customWidth="1"/>
    <col min="12" max="12" width="11.69921875" style="1" customWidth="1"/>
    <col min="13" max="26" width="11.8984375" style="1" bestFit="1" customWidth="1"/>
    <col min="27" max="29" width="11.69921875" style="1" bestFit="1" customWidth="1"/>
    <col min="30" max="16384" width="8.796875" style="1"/>
  </cols>
  <sheetData>
    <row r="1" spans="1:29" ht="17.399999999999999" customHeight="1" x14ac:dyDescent="0.45">
      <c r="A1" s="2" t="s">
        <v>63</v>
      </c>
      <c r="B1" s="24">
        <v>1000000</v>
      </c>
      <c r="C1" s="2"/>
      <c r="D1" s="2"/>
      <c r="E1" s="2"/>
      <c r="F1" s="2"/>
      <c r="G1" s="2"/>
      <c r="H1" s="2"/>
      <c r="J1" s="1" t="s">
        <v>81</v>
      </c>
    </row>
    <row r="2" spans="1:29" ht="17.399999999999999" customHeight="1" x14ac:dyDescent="0.5">
      <c r="A2" s="2" t="s">
        <v>64</v>
      </c>
      <c r="B2" s="3" cm="1">
        <f t="array" ref="B2">SUM(ABS(E7:E24))/B1</f>
        <v>20.489537751333536</v>
      </c>
      <c r="C2" s="28"/>
      <c r="D2" s="28"/>
      <c r="E2" s="2"/>
      <c r="F2" s="2"/>
      <c r="G2" s="2"/>
      <c r="H2" s="2"/>
      <c r="J2" s="29" t="s">
        <v>78</v>
      </c>
      <c r="K2" s="30" t="s">
        <v>0</v>
      </c>
      <c r="L2" s="30" t="s">
        <v>1</v>
      </c>
      <c r="M2" s="30" t="s">
        <v>2</v>
      </c>
      <c r="N2" s="30" t="s">
        <v>29</v>
      </c>
      <c r="O2" s="30" t="s">
        <v>3</v>
      </c>
      <c r="P2" s="30" t="s">
        <v>4</v>
      </c>
      <c r="Q2" s="30" t="s">
        <v>5</v>
      </c>
      <c r="R2" s="30" t="s">
        <v>6</v>
      </c>
      <c r="S2" s="30" t="s">
        <v>7</v>
      </c>
      <c r="T2" s="30" t="s">
        <v>8</v>
      </c>
      <c r="U2" s="30" t="s">
        <v>9</v>
      </c>
      <c r="V2" s="30" t="s">
        <v>35</v>
      </c>
      <c r="W2" s="31" t="s">
        <v>30</v>
      </c>
      <c r="X2" s="31" t="s">
        <v>34</v>
      </c>
      <c r="Y2" s="31" t="s">
        <v>36</v>
      </c>
      <c r="Z2" s="31" t="s">
        <v>37</v>
      </c>
      <c r="AA2" s="1" t="s">
        <v>79</v>
      </c>
      <c r="AB2" s="1" t="s">
        <v>80</v>
      </c>
    </row>
    <row r="3" spans="1:29" ht="17.399999999999999" customHeight="1" x14ac:dyDescent="0.45">
      <c r="A3" s="2" t="s">
        <v>74</v>
      </c>
      <c r="B3" s="12">
        <f>-SUM(E7:E22)</f>
        <v>-2602379.7513335329</v>
      </c>
      <c r="C3" s="28"/>
      <c r="D3" s="28"/>
      <c r="E3" s="2"/>
      <c r="F3" s="2"/>
      <c r="G3" s="2"/>
      <c r="H3" s="2"/>
      <c r="J3" s="32" t="s">
        <v>0</v>
      </c>
      <c r="K3" s="43">
        <v>5.8299597340005904E-3</v>
      </c>
      <c r="L3" s="44">
        <v>3.4069954750864701E-3</v>
      </c>
      <c r="M3" s="44">
        <v>3.1421477788343799E-3</v>
      </c>
      <c r="N3" s="44">
        <v>2.7637689699929599E-3</v>
      </c>
      <c r="O3" s="44">
        <v>2.85446644913688E-3</v>
      </c>
      <c r="P3" s="44">
        <v>2.5317004463548199E-3</v>
      </c>
      <c r="Q3" s="44">
        <v>1.8106036473411399E-3</v>
      </c>
      <c r="R3" s="44">
        <v>5.7585993110759398E-3</v>
      </c>
      <c r="S3" s="44">
        <v>3.49783689661688E-3</v>
      </c>
      <c r="T3" s="44">
        <v>3.27667119996702E-3</v>
      </c>
      <c r="U3" s="44">
        <v>1.84871802548211E-3</v>
      </c>
      <c r="V3" s="44">
        <v>2.8284285870950302E-3</v>
      </c>
      <c r="W3" s="44">
        <v>4.4538898543678204E-3</v>
      </c>
      <c r="X3" s="44">
        <v>3.8852285926613498E-3</v>
      </c>
      <c r="Y3" s="44">
        <v>3.3459272203576499E-3</v>
      </c>
      <c r="Z3" s="51">
        <v>2.3882716544290999E-3</v>
      </c>
      <c r="AA3" s="56">
        <v>-1.6401859594602701E-3</v>
      </c>
      <c r="AB3" s="57">
        <v>1.44557790623664E-3</v>
      </c>
      <c r="AC3" s="47"/>
    </row>
    <row r="4" spans="1:29" ht="17.399999999999999" customHeight="1" x14ac:dyDescent="0.45">
      <c r="A4" s="2"/>
      <c r="B4" s="2"/>
      <c r="C4" s="28"/>
      <c r="D4" s="28"/>
      <c r="E4" s="2"/>
      <c r="F4" s="2"/>
      <c r="G4" s="2"/>
      <c r="H4" s="2"/>
      <c r="J4" s="32" t="s">
        <v>1</v>
      </c>
      <c r="K4" s="45">
        <v>3.4069954750864701E-3</v>
      </c>
      <c r="L4" s="46">
        <v>4.0507255910846402E-3</v>
      </c>
      <c r="M4" s="46">
        <v>3.7322299081792602E-3</v>
      </c>
      <c r="N4" s="46">
        <v>3.5859136268308802E-3</v>
      </c>
      <c r="O4" s="46">
        <v>3.7302063081317998E-3</v>
      </c>
      <c r="P4" s="46">
        <v>3.80871939815235E-3</v>
      </c>
      <c r="Q4" s="46">
        <v>4.1168179978793096E-3</v>
      </c>
      <c r="R4" s="46">
        <v>3.3084806011540002E-3</v>
      </c>
      <c r="S4" s="46">
        <v>4.0355364496097298E-3</v>
      </c>
      <c r="T4" s="46">
        <v>4.2689585719541696E-3</v>
      </c>
      <c r="U4" s="46">
        <v>4.5768107625426902E-3</v>
      </c>
      <c r="V4" s="46">
        <v>4.3297405751690204E-3</v>
      </c>
      <c r="W4" s="46">
        <v>3.55205924989E-3</v>
      </c>
      <c r="X4" s="46">
        <v>3.2356143953985602E-3</v>
      </c>
      <c r="Y4" s="46">
        <v>3.9675247357675502E-3</v>
      </c>
      <c r="Z4" s="52">
        <v>4.16185004563245E-3</v>
      </c>
      <c r="AA4" s="47">
        <v>1.8283227227344301E-3</v>
      </c>
      <c r="AB4" s="58">
        <v>-2.6206843664153502E-3</v>
      </c>
      <c r="AC4" s="47"/>
    </row>
    <row r="5" spans="1:29" ht="17.399999999999999" customHeight="1" x14ac:dyDescent="0.45">
      <c r="A5" s="26" t="s">
        <v>67</v>
      </c>
      <c r="B5" s="2"/>
      <c r="C5" s="2"/>
      <c r="D5" s="2"/>
      <c r="E5" s="2"/>
      <c r="F5" s="2"/>
      <c r="G5" s="2"/>
      <c r="H5" s="2"/>
      <c r="J5" s="32" t="s">
        <v>2</v>
      </c>
      <c r="K5" s="45">
        <v>3.1421477788343799E-3</v>
      </c>
      <c r="L5" s="46">
        <v>3.7322299081792602E-3</v>
      </c>
      <c r="M5" s="46">
        <v>4.5262824247393803E-3</v>
      </c>
      <c r="N5" s="46">
        <v>3.4142274887681099E-3</v>
      </c>
      <c r="O5" s="46">
        <v>4.0366021019494604E-3</v>
      </c>
      <c r="P5" s="46">
        <v>4.1999514814276204E-3</v>
      </c>
      <c r="Q5" s="46">
        <v>4.52626616926148E-3</v>
      </c>
      <c r="R5" s="46">
        <v>3.1230199306424302E-3</v>
      </c>
      <c r="S5" s="46">
        <v>3.9570433802044698E-3</v>
      </c>
      <c r="T5" s="46">
        <v>3.9934806936042597E-3</v>
      </c>
      <c r="U5" s="46">
        <v>4.1508506228562399E-3</v>
      </c>
      <c r="V5" s="46">
        <v>4.0623801854517399E-3</v>
      </c>
      <c r="W5" s="46">
        <v>3.43363237615834E-3</v>
      </c>
      <c r="X5" s="46">
        <v>3.1971072147716499E-3</v>
      </c>
      <c r="Y5" s="46">
        <v>4.1181664025726301E-3</v>
      </c>
      <c r="Z5" s="52">
        <v>4.2085888823201996E-3</v>
      </c>
      <c r="AA5" s="47">
        <v>1.4263362773666501E-3</v>
      </c>
      <c r="AB5" s="58">
        <v>-1.90473730675773E-3</v>
      </c>
      <c r="AC5" s="47"/>
    </row>
    <row r="6" spans="1:29" ht="17.399999999999999" customHeight="1" x14ac:dyDescent="0.45">
      <c r="A6" s="4"/>
      <c r="B6" s="5" t="s">
        <v>53</v>
      </c>
      <c r="C6" s="5" t="s">
        <v>54</v>
      </c>
      <c r="D6" s="5" t="s">
        <v>55</v>
      </c>
      <c r="E6" s="5" t="s">
        <v>56</v>
      </c>
      <c r="F6" s="5" t="s">
        <v>62</v>
      </c>
      <c r="G6" s="5" t="s">
        <v>73</v>
      </c>
      <c r="H6" s="5" t="s">
        <v>65</v>
      </c>
      <c r="J6" s="32" t="s">
        <v>29</v>
      </c>
      <c r="K6" s="45">
        <v>2.7637689699929599E-3</v>
      </c>
      <c r="L6" s="46">
        <v>3.5859136268308802E-3</v>
      </c>
      <c r="M6" s="46">
        <v>3.4142274887681099E-3</v>
      </c>
      <c r="N6" s="46">
        <v>4.9076419068713401E-3</v>
      </c>
      <c r="O6" s="46">
        <v>3.24847298388485E-3</v>
      </c>
      <c r="P6" s="46">
        <v>3.6592088177121399E-3</v>
      </c>
      <c r="Q6" s="46">
        <v>3.2908565361027698E-3</v>
      </c>
      <c r="R6" s="46">
        <v>2.6230841083631001E-3</v>
      </c>
      <c r="S6" s="46">
        <v>3.0381168656835101E-3</v>
      </c>
      <c r="T6" s="46">
        <v>3.8997580343966601E-3</v>
      </c>
      <c r="U6" s="46">
        <v>3.9486956819440701E-3</v>
      </c>
      <c r="V6" s="46">
        <v>3.7957340305330902E-3</v>
      </c>
      <c r="W6" s="46">
        <v>3.4517728841425401E-3</v>
      </c>
      <c r="X6" s="46">
        <v>2.8104213813818198E-3</v>
      </c>
      <c r="Y6" s="46">
        <v>4.0291255423662298E-3</v>
      </c>
      <c r="Z6" s="52">
        <v>4.3275788516718497E-3</v>
      </c>
      <c r="AA6" s="47">
        <v>1.35433821112685E-3</v>
      </c>
      <c r="AB6" s="58">
        <v>-1.01130939657644E-3</v>
      </c>
      <c r="AC6" s="47"/>
    </row>
    <row r="7" spans="1:29" ht="17.399999999999999" customHeight="1" x14ac:dyDescent="0.45">
      <c r="A7" s="6" t="s">
        <v>0</v>
      </c>
      <c r="B7" s="18">
        <v>0</v>
      </c>
      <c r="C7" s="19">
        <v>119</v>
      </c>
      <c r="D7" s="8">
        <f>VLOOKUP(A7,スポット価格!A:B,2,FALSE)</f>
        <v>158.512</v>
      </c>
      <c r="E7" s="7">
        <f>B7*D7</f>
        <v>0</v>
      </c>
      <c r="F7" s="9">
        <f>C7*365/D7/10000</f>
        <v>2.7401710911476734E-2</v>
      </c>
      <c r="G7" s="9">
        <f>SQRT(K3)</f>
        <v>7.6354172996638436E-2</v>
      </c>
      <c r="H7" s="8">
        <f t="shared" ref="H7:H24" si="0">F7/G7</f>
        <v>0.35887640237663393</v>
      </c>
      <c r="I7" s="33">
        <v>0</v>
      </c>
      <c r="J7" s="32" t="s">
        <v>3</v>
      </c>
      <c r="K7" s="45">
        <v>2.85446644913688E-3</v>
      </c>
      <c r="L7" s="46">
        <v>3.7302063081317998E-3</v>
      </c>
      <c r="M7" s="46">
        <v>4.0366021019494604E-3</v>
      </c>
      <c r="N7" s="46">
        <v>3.24847298388485E-3</v>
      </c>
      <c r="O7" s="46">
        <v>7.0094638441331996E-3</v>
      </c>
      <c r="P7" s="46">
        <v>5.6901559433486003E-3</v>
      </c>
      <c r="Q7" s="46">
        <v>6.6656121519569596E-3</v>
      </c>
      <c r="R7" s="46">
        <v>2.9611978723645799E-3</v>
      </c>
      <c r="S7" s="46">
        <v>5.57111095912146E-3</v>
      </c>
      <c r="T7" s="46">
        <v>3.9568581004227601E-3</v>
      </c>
      <c r="U7" s="46">
        <v>5.3266695734173596E-3</v>
      </c>
      <c r="V7" s="46">
        <v>4.4212325648996399E-3</v>
      </c>
      <c r="W7" s="46">
        <v>3.7622041067488401E-3</v>
      </c>
      <c r="X7" s="46">
        <v>3.47284668505468E-3</v>
      </c>
      <c r="Y7" s="46">
        <v>4.9686730740174396E-3</v>
      </c>
      <c r="Z7" s="52">
        <v>5.0618448227696599E-3</v>
      </c>
      <c r="AA7" s="47">
        <v>2.6905683938033501E-3</v>
      </c>
      <c r="AB7" s="58">
        <v>-3.9223468863884602E-3</v>
      </c>
      <c r="AC7" s="47"/>
    </row>
    <row r="8" spans="1:29" ht="17.399999999999999" customHeight="1" x14ac:dyDescent="0.45">
      <c r="A8" s="2" t="s">
        <v>1</v>
      </c>
      <c r="B8" s="20">
        <v>0</v>
      </c>
      <c r="C8" s="21">
        <v>62</v>
      </c>
      <c r="D8" s="10">
        <f>VLOOKUP(A8,スポット価格!A:B,2,FALSE)</f>
        <v>176.571</v>
      </c>
      <c r="E8" s="12">
        <f t="shared" ref="E8:E22" si="1">B8*D8</f>
        <v>0</v>
      </c>
      <c r="F8" s="13">
        <f t="shared" ref="F8:F22" si="2">C8*365/D8/10000</f>
        <v>1.2816374149775444E-2</v>
      </c>
      <c r="G8" s="13">
        <f>SQRT(L4)</f>
        <v>6.3645310833435637E-2</v>
      </c>
      <c r="H8" s="10">
        <f t="shared" si="0"/>
        <v>0.20137185256769063</v>
      </c>
      <c r="I8" s="33">
        <v>0</v>
      </c>
      <c r="J8" s="32" t="s">
        <v>4</v>
      </c>
      <c r="K8" s="45">
        <v>2.5317004463548199E-3</v>
      </c>
      <c r="L8" s="46">
        <v>3.80871939815235E-3</v>
      </c>
      <c r="M8" s="46">
        <v>4.1999514814276204E-3</v>
      </c>
      <c r="N8" s="46">
        <v>3.6592088177121399E-3</v>
      </c>
      <c r="O8" s="46">
        <v>5.6901559433486003E-3</v>
      </c>
      <c r="P8" s="46">
        <v>6.9990348775671E-3</v>
      </c>
      <c r="Q8" s="46">
        <v>6.1087529321058398E-3</v>
      </c>
      <c r="R8" s="46">
        <v>2.7423769628978898E-3</v>
      </c>
      <c r="S8" s="46">
        <v>4.7590901642177701E-3</v>
      </c>
      <c r="T8" s="46">
        <v>4.1352909261639604E-3</v>
      </c>
      <c r="U8" s="46">
        <v>5.1118271217690803E-3</v>
      </c>
      <c r="V8" s="46">
        <v>4.5253416240762798E-3</v>
      </c>
      <c r="W8" s="46">
        <v>3.5648233327060901E-3</v>
      </c>
      <c r="X8" s="46">
        <v>3.28694282855514E-3</v>
      </c>
      <c r="Y8" s="46">
        <v>4.6893129078096098E-3</v>
      </c>
      <c r="Z8" s="52">
        <v>5.3529774371184197E-3</v>
      </c>
      <c r="AA8" s="47">
        <v>2.8378969461068898E-3</v>
      </c>
      <c r="AB8" s="58">
        <v>-2.3148594368689302E-3</v>
      </c>
      <c r="AC8" s="47"/>
    </row>
    <row r="9" spans="1:29" ht="17.399999999999999" customHeight="1" x14ac:dyDescent="0.45">
      <c r="A9" s="2" t="s">
        <v>2</v>
      </c>
      <c r="B9" s="20">
        <v>2.1199673044438892E-2</v>
      </c>
      <c r="C9" s="21">
        <v>150</v>
      </c>
      <c r="D9" s="10">
        <f>VLOOKUP(A9,スポット価格!A:B,2,FALSE)</f>
        <v>211.607</v>
      </c>
      <c r="E9" s="12">
        <f t="shared" si="1"/>
        <v>4.4859992139145808</v>
      </c>
      <c r="F9" s="13">
        <f t="shared" si="2"/>
        <v>2.5873435188817007E-2</v>
      </c>
      <c r="G9" s="13">
        <f>SQRT(M5)</f>
        <v>6.7277651748105627E-2</v>
      </c>
      <c r="H9" s="10">
        <f t="shared" si="0"/>
        <v>0.38457696599889934</v>
      </c>
      <c r="I9" s="33">
        <v>0</v>
      </c>
      <c r="J9" s="32" t="s">
        <v>5</v>
      </c>
      <c r="K9" s="45">
        <v>1.8106036473411399E-3</v>
      </c>
      <c r="L9" s="46">
        <v>4.1168179978793096E-3</v>
      </c>
      <c r="M9" s="46">
        <v>4.52626616926148E-3</v>
      </c>
      <c r="N9" s="46">
        <v>3.2908565361027698E-3</v>
      </c>
      <c r="O9" s="46">
        <v>6.6656121519569596E-3</v>
      </c>
      <c r="P9" s="46">
        <v>6.1087529321058398E-3</v>
      </c>
      <c r="Q9" s="46">
        <v>1.2372726343964E-2</v>
      </c>
      <c r="R9" s="46">
        <v>1.8529518265243199E-3</v>
      </c>
      <c r="S9" s="46">
        <v>7.4496459930735899E-3</v>
      </c>
      <c r="T9" s="46">
        <v>4.9259047108645799E-3</v>
      </c>
      <c r="U9" s="46">
        <v>8.1828534186102597E-3</v>
      </c>
      <c r="V9" s="46">
        <v>6.0881789991917403E-3</v>
      </c>
      <c r="W9" s="46">
        <v>2.7597854570937802E-3</v>
      </c>
      <c r="X9" s="46">
        <v>3.4222591998697102E-3</v>
      </c>
      <c r="Y9" s="46">
        <v>4.3512649817885199E-3</v>
      </c>
      <c r="Z9" s="52">
        <v>6.19584806211812E-3</v>
      </c>
      <c r="AA9" s="47">
        <v>5.4011566949250904E-3</v>
      </c>
      <c r="AB9" s="58">
        <v>-7.4859052950680804E-3</v>
      </c>
      <c r="AC9" s="47"/>
    </row>
    <row r="10" spans="1:29" ht="17.399999999999999" customHeight="1" x14ac:dyDescent="0.45">
      <c r="A10" s="2" t="s">
        <v>29</v>
      </c>
      <c r="B10" s="20">
        <v>0</v>
      </c>
      <c r="C10" s="21">
        <v>-30</v>
      </c>
      <c r="D10" s="10">
        <f>VLOOKUP(A10,スポット価格!A:B,2,FALSE)</f>
        <v>193.15899999999999</v>
      </c>
      <c r="E10" s="12">
        <f t="shared" si="1"/>
        <v>0</v>
      </c>
      <c r="F10" s="13">
        <f t="shared" si="2"/>
        <v>-5.6689048918248698E-3</v>
      </c>
      <c r="G10" s="13">
        <f>SQRT(N6)</f>
        <v>7.0054563783320645E-2</v>
      </c>
      <c r="H10" s="10">
        <f t="shared" si="0"/>
        <v>-8.0921278867124774E-2</v>
      </c>
      <c r="I10" s="33">
        <v>0</v>
      </c>
      <c r="J10" s="32" t="s">
        <v>6</v>
      </c>
      <c r="K10" s="45">
        <v>5.7585993110759398E-3</v>
      </c>
      <c r="L10" s="46">
        <v>3.3084806011540002E-3</v>
      </c>
      <c r="M10" s="46">
        <v>3.1230199306424302E-3</v>
      </c>
      <c r="N10" s="46">
        <v>2.6230841083631001E-3</v>
      </c>
      <c r="O10" s="46">
        <v>2.9611978723645799E-3</v>
      </c>
      <c r="P10" s="46">
        <v>2.7423769628978898E-3</v>
      </c>
      <c r="Q10" s="46">
        <v>1.8529518265243199E-3</v>
      </c>
      <c r="R10" s="46">
        <v>6.2657060928324997E-3</v>
      </c>
      <c r="S10" s="46">
        <v>3.7118880396249201E-3</v>
      </c>
      <c r="T10" s="46">
        <v>3.20351749601869E-3</v>
      </c>
      <c r="U10" s="46">
        <v>1.94695446679725E-3</v>
      </c>
      <c r="V10" s="46">
        <v>2.7453031462131199E-3</v>
      </c>
      <c r="W10" s="46">
        <v>4.3546594657590402E-3</v>
      </c>
      <c r="X10" s="46">
        <v>3.8773009964261601E-3</v>
      </c>
      <c r="Y10" s="46">
        <v>3.1453081966268401E-3</v>
      </c>
      <c r="Z10" s="52">
        <v>2.4667681079755702E-3</v>
      </c>
      <c r="AA10" s="47">
        <v>-2.03954757287384E-3</v>
      </c>
      <c r="AB10" s="58">
        <v>1.2095348187138599E-3</v>
      </c>
      <c r="AC10" s="47"/>
    </row>
    <row r="11" spans="1:29" ht="17.399999999999999" customHeight="1" x14ac:dyDescent="0.45">
      <c r="A11" s="2" t="s">
        <v>3</v>
      </c>
      <c r="B11" s="20">
        <v>0.22303463071004867</v>
      </c>
      <c r="C11" s="21">
        <v>105</v>
      </c>
      <c r="D11" s="10">
        <f>VLOOKUP(A11,スポット価格!A:B,2,FALSE)</f>
        <v>108.794</v>
      </c>
      <c r="E11" s="12">
        <f t="shared" si="1"/>
        <v>24.264829613469033</v>
      </c>
      <c r="F11" s="13">
        <f t="shared" si="2"/>
        <v>3.5227126495946469E-2</v>
      </c>
      <c r="G11" s="13">
        <f>SQRT(O7)</f>
        <v>8.3722540836582357E-2</v>
      </c>
      <c r="H11" s="10">
        <f t="shared" si="0"/>
        <v>0.42076036087708013</v>
      </c>
      <c r="I11" s="33">
        <v>0</v>
      </c>
      <c r="J11" s="32" t="s">
        <v>7</v>
      </c>
      <c r="K11" s="45">
        <v>3.49783689661688E-3</v>
      </c>
      <c r="L11" s="46">
        <v>4.0355364496097298E-3</v>
      </c>
      <c r="M11" s="46">
        <v>3.9570433802044698E-3</v>
      </c>
      <c r="N11" s="46">
        <v>3.0381168656835101E-3</v>
      </c>
      <c r="O11" s="46">
        <v>5.57111095912146E-3</v>
      </c>
      <c r="P11" s="46">
        <v>4.7590901642177701E-3</v>
      </c>
      <c r="Q11" s="46">
        <v>7.4496459930735899E-3</v>
      </c>
      <c r="R11" s="46">
        <v>3.7118880396249201E-3</v>
      </c>
      <c r="S11" s="46">
        <v>9.3178968971175495E-3</v>
      </c>
      <c r="T11" s="46">
        <v>4.42133722110044E-3</v>
      </c>
      <c r="U11" s="46">
        <v>6.1974748613692898E-3</v>
      </c>
      <c r="V11" s="46">
        <v>4.8739746927868397E-3</v>
      </c>
      <c r="W11" s="46">
        <v>3.62888881140048E-3</v>
      </c>
      <c r="X11" s="46">
        <v>3.7059661164483798E-3</v>
      </c>
      <c r="Y11" s="46">
        <v>4.2329031302650198E-3</v>
      </c>
      <c r="Z11" s="52">
        <v>4.9175108488931597E-3</v>
      </c>
      <c r="AA11" s="47">
        <v>5.2101125426934798E-3</v>
      </c>
      <c r="AB11" s="58">
        <v>-4.6908788241907399E-3</v>
      </c>
      <c r="AC11" s="47"/>
    </row>
    <row r="12" spans="1:29" ht="17.399999999999999" customHeight="1" x14ac:dyDescent="0.45">
      <c r="A12" s="2" t="s">
        <v>4</v>
      </c>
      <c r="B12" s="20">
        <v>0</v>
      </c>
      <c r="C12" s="21">
        <v>28</v>
      </c>
      <c r="D12" s="10">
        <f>VLOOKUP(A12,スポット価格!A:B,2,FALSE)</f>
        <v>87.831999999999994</v>
      </c>
      <c r="E12" s="12">
        <f t="shared" si="1"/>
        <v>0</v>
      </c>
      <c r="F12" s="13">
        <f t="shared" si="2"/>
        <v>1.1635850259586484E-2</v>
      </c>
      <c r="G12" s="13">
        <f>SQRT(P8)</f>
        <v>8.3660234744872067E-2</v>
      </c>
      <c r="H12" s="10">
        <f t="shared" si="0"/>
        <v>0.13908459969148845</v>
      </c>
      <c r="I12" s="33">
        <v>0</v>
      </c>
      <c r="J12" s="32" t="s">
        <v>8</v>
      </c>
      <c r="K12" s="45">
        <v>3.27667119996702E-3</v>
      </c>
      <c r="L12" s="46">
        <v>4.2689585719541696E-3</v>
      </c>
      <c r="M12" s="46">
        <v>3.9934806936042597E-3</v>
      </c>
      <c r="N12" s="46">
        <v>3.8997580343966601E-3</v>
      </c>
      <c r="O12" s="46">
        <v>3.9568581004227601E-3</v>
      </c>
      <c r="P12" s="46">
        <v>4.1352909261639604E-3</v>
      </c>
      <c r="Q12" s="46">
        <v>4.9259047108645799E-3</v>
      </c>
      <c r="R12" s="46">
        <v>3.20351749601869E-3</v>
      </c>
      <c r="S12" s="46">
        <v>4.42133722110044E-3</v>
      </c>
      <c r="T12" s="46">
        <v>4.9755119901356204E-3</v>
      </c>
      <c r="U12" s="46">
        <v>5.5548256729616398E-3</v>
      </c>
      <c r="V12" s="46">
        <v>4.9651906036990798E-3</v>
      </c>
      <c r="W12" s="46">
        <v>3.5186690756726902E-3</v>
      </c>
      <c r="X12" s="46">
        <v>3.35432859045009E-3</v>
      </c>
      <c r="Y12" s="46">
        <v>4.1037159035265201E-3</v>
      </c>
      <c r="Z12" s="52">
        <v>4.6452218455204997E-3</v>
      </c>
      <c r="AA12" s="47">
        <v>2.09579215597597E-3</v>
      </c>
      <c r="AB12" s="58">
        <v>-2.8480264317025201E-3</v>
      </c>
      <c r="AC12" s="47"/>
    </row>
    <row r="13" spans="1:29" ht="17.399999999999999" customHeight="1" x14ac:dyDescent="0.45">
      <c r="A13" s="2" t="s">
        <v>5</v>
      </c>
      <c r="B13" s="20">
        <v>0</v>
      </c>
      <c r="C13" s="21">
        <v>15.2</v>
      </c>
      <c r="D13" s="10">
        <f>VLOOKUP(A13,スポット価格!A:B,2,FALSE)</f>
        <v>9.5749999999999993</v>
      </c>
      <c r="E13" s="12">
        <f t="shared" si="1"/>
        <v>0</v>
      </c>
      <c r="F13" s="13">
        <f t="shared" si="2"/>
        <v>5.7942558746736303E-2</v>
      </c>
      <c r="G13" s="13">
        <f>SQRT(Q9)</f>
        <v>0.11123275751308155</v>
      </c>
      <c r="H13" s="10">
        <f t="shared" si="0"/>
        <v>0.52091272429276925</v>
      </c>
      <c r="I13" s="33">
        <v>120000</v>
      </c>
      <c r="J13" s="32" t="s">
        <v>9</v>
      </c>
      <c r="K13" s="45">
        <v>1.84871802548211E-3</v>
      </c>
      <c r="L13" s="46">
        <v>4.5768107625426902E-3</v>
      </c>
      <c r="M13" s="46">
        <v>4.1508506228562399E-3</v>
      </c>
      <c r="N13" s="46">
        <v>3.9486956819440701E-3</v>
      </c>
      <c r="O13" s="46">
        <v>5.3266695734173596E-3</v>
      </c>
      <c r="P13" s="46">
        <v>5.1118271217690803E-3</v>
      </c>
      <c r="Q13" s="46">
        <v>8.1828534186102597E-3</v>
      </c>
      <c r="R13" s="46">
        <v>1.94695446679725E-3</v>
      </c>
      <c r="S13" s="46">
        <v>6.1974748613692898E-3</v>
      </c>
      <c r="T13" s="46">
        <v>5.5548256729616398E-3</v>
      </c>
      <c r="U13" s="46">
        <v>1.22888120551223E-2</v>
      </c>
      <c r="V13" s="46">
        <v>6.5113655642059396E-3</v>
      </c>
      <c r="W13" s="46">
        <v>2.4743115553860699E-3</v>
      </c>
      <c r="X13" s="46">
        <v>3.2200914434532399E-3</v>
      </c>
      <c r="Y13" s="46">
        <v>3.5937085569556801E-3</v>
      </c>
      <c r="Z13" s="52">
        <v>6.1654732933060698E-3</v>
      </c>
      <c r="AA13" s="47">
        <v>3.3404927410027102E-3</v>
      </c>
      <c r="AB13" s="58">
        <v>-9.9548494502760595E-3</v>
      </c>
      <c r="AC13" s="47"/>
    </row>
    <row r="14" spans="1:29" ht="17.399999999999999" customHeight="1" x14ac:dyDescent="0.45">
      <c r="A14" s="2" t="s">
        <v>6</v>
      </c>
      <c r="B14" s="20">
        <v>2000000</v>
      </c>
      <c r="C14" s="27">
        <f>24.7-18</f>
        <v>6.6999999999999993</v>
      </c>
      <c r="D14" s="10">
        <f>VLOOKUP(A14,スポット価格!A:B,2,FALSE)</f>
        <v>3.1520000000000001</v>
      </c>
      <c r="E14" s="12">
        <f t="shared" si="1"/>
        <v>6304000</v>
      </c>
      <c r="F14" s="13">
        <f t="shared" si="2"/>
        <v>7.7585659898477141E-2</v>
      </c>
      <c r="G14" s="13">
        <f>SQRT(R10)</f>
        <v>7.9156213229490083E-2</v>
      </c>
      <c r="H14" s="10">
        <f t="shared" si="0"/>
        <v>0.98015881170995911</v>
      </c>
      <c r="I14" s="33">
        <v>2000000</v>
      </c>
      <c r="J14" s="32" t="s">
        <v>35</v>
      </c>
      <c r="K14" s="45">
        <v>2.8284285870950302E-3</v>
      </c>
      <c r="L14" s="46">
        <v>4.3297405751690204E-3</v>
      </c>
      <c r="M14" s="46">
        <v>4.0623801854517399E-3</v>
      </c>
      <c r="N14" s="46">
        <v>3.7957340305330902E-3</v>
      </c>
      <c r="O14" s="46">
        <v>4.4212325648996399E-3</v>
      </c>
      <c r="P14" s="46">
        <v>4.5253416240762798E-3</v>
      </c>
      <c r="Q14" s="46">
        <v>6.0881789991917403E-3</v>
      </c>
      <c r="R14" s="46">
        <v>2.7453031462131199E-3</v>
      </c>
      <c r="S14" s="46">
        <v>4.8739746927868397E-3</v>
      </c>
      <c r="T14" s="46">
        <v>4.9651906036990798E-3</v>
      </c>
      <c r="U14" s="46">
        <v>6.5113655642059396E-3</v>
      </c>
      <c r="V14" s="46">
        <v>5.9850812504927096E-3</v>
      </c>
      <c r="W14" s="46">
        <v>3.24928588005756E-3</v>
      </c>
      <c r="X14" s="46">
        <v>3.2897094261915799E-3</v>
      </c>
      <c r="Y14" s="46">
        <v>4.1368619032584901E-3</v>
      </c>
      <c r="Z14" s="52">
        <v>5.12836310368559E-3</v>
      </c>
      <c r="AA14" s="47">
        <v>2.5204946134951001E-3</v>
      </c>
      <c r="AB14" s="58">
        <v>-3.9027680311378302E-3</v>
      </c>
      <c r="AC14" s="47"/>
    </row>
    <row r="15" spans="1:29" ht="17.399999999999999" customHeight="1" x14ac:dyDescent="0.45">
      <c r="A15" s="2" t="s">
        <v>7</v>
      </c>
      <c r="B15" s="20">
        <v>230000</v>
      </c>
      <c r="C15" s="21">
        <v>15.3</v>
      </c>
      <c r="D15" s="10">
        <f>VLOOKUP(A15,スポット価格!A:B,2,FALSE)</f>
        <v>8.5109999999999992</v>
      </c>
      <c r="E15" s="12">
        <f t="shared" si="1"/>
        <v>1957529.9999999998</v>
      </c>
      <c r="F15" s="13">
        <f t="shared" si="2"/>
        <v>6.5615086358829747E-2</v>
      </c>
      <c r="G15" s="13">
        <f>SQRT(S11)</f>
        <v>9.6529254100078649E-2</v>
      </c>
      <c r="H15" s="10">
        <f t="shared" si="0"/>
        <v>0.67974301646215962</v>
      </c>
      <c r="I15" s="33">
        <v>0</v>
      </c>
      <c r="J15" s="32" t="s">
        <v>30</v>
      </c>
      <c r="K15" s="45">
        <v>4.4538898543678204E-3</v>
      </c>
      <c r="L15" s="46">
        <v>3.55205924989E-3</v>
      </c>
      <c r="M15" s="46">
        <v>3.43363237615834E-3</v>
      </c>
      <c r="N15" s="46">
        <v>3.4517728841425401E-3</v>
      </c>
      <c r="O15" s="46">
        <v>3.7622041067488401E-3</v>
      </c>
      <c r="P15" s="46">
        <v>3.5648233327060901E-3</v>
      </c>
      <c r="Q15" s="46">
        <v>2.7597854570937802E-3</v>
      </c>
      <c r="R15" s="46">
        <v>4.3546594657590402E-3</v>
      </c>
      <c r="S15" s="46">
        <v>3.62888881140048E-3</v>
      </c>
      <c r="T15" s="46">
        <v>3.5186690756726902E-3</v>
      </c>
      <c r="U15" s="46">
        <v>2.4743115553860699E-3</v>
      </c>
      <c r="V15" s="46">
        <v>3.24928588005756E-3</v>
      </c>
      <c r="W15" s="46">
        <v>5.0261692515815798E-3</v>
      </c>
      <c r="X15" s="46">
        <v>3.5378845067523799E-3</v>
      </c>
      <c r="Y15" s="46">
        <v>4.3777508821566096E-3</v>
      </c>
      <c r="Z15" s="52">
        <v>3.5734058802828401E-3</v>
      </c>
      <c r="AA15" s="47">
        <v>-2.9392343754484299E-4</v>
      </c>
      <c r="AB15" s="58">
        <v>1.1140556888212399E-3</v>
      </c>
      <c r="AC15" s="47"/>
    </row>
    <row r="16" spans="1:29" ht="17.399999999999999" customHeight="1" x14ac:dyDescent="0.45">
      <c r="A16" s="2" t="s">
        <v>8</v>
      </c>
      <c r="B16" s="20">
        <v>6.9556939873270245E-5</v>
      </c>
      <c r="C16" s="21">
        <v>5</v>
      </c>
      <c r="D16" s="10">
        <f>VLOOKUP(A16,スポット価格!A:B,2,FALSE)</f>
        <v>7.2560000000000002</v>
      </c>
      <c r="E16" s="12">
        <f t="shared" si="1"/>
        <v>5.0470515572044895E-4</v>
      </c>
      <c r="F16" s="13">
        <f t="shared" si="2"/>
        <v>2.5151598676956998E-2</v>
      </c>
      <c r="G16" s="13">
        <f>SQRT(T12)</f>
        <v>7.0537309206799348E-2</v>
      </c>
      <c r="H16" s="10">
        <f t="shared" si="0"/>
        <v>0.35657156418057045</v>
      </c>
      <c r="I16" s="33">
        <v>0</v>
      </c>
      <c r="J16" s="32" t="s">
        <v>34</v>
      </c>
      <c r="K16" s="45">
        <v>3.8852285926613498E-3</v>
      </c>
      <c r="L16" s="46">
        <v>3.2356143953985602E-3</v>
      </c>
      <c r="M16" s="46">
        <v>3.1971072147716499E-3</v>
      </c>
      <c r="N16" s="46">
        <v>2.8104213813818198E-3</v>
      </c>
      <c r="O16" s="46">
        <v>3.47284668505468E-3</v>
      </c>
      <c r="P16" s="46">
        <v>3.28694282855514E-3</v>
      </c>
      <c r="Q16" s="46">
        <v>3.4222591998697102E-3</v>
      </c>
      <c r="R16" s="46">
        <v>3.8773009964261601E-3</v>
      </c>
      <c r="S16" s="46">
        <v>3.7059661164483798E-3</v>
      </c>
      <c r="T16" s="46">
        <v>3.35432859045009E-3</v>
      </c>
      <c r="U16" s="46">
        <v>3.2200914434532399E-3</v>
      </c>
      <c r="V16" s="46">
        <v>3.2897094261915799E-3</v>
      </c>
      <c r="W16" s="46">
        <v>3.5378845067523799E-3</v>
      </c>
      <c r="X16" s="46">
        <v>3.3642593603359799E-3</v>
      </c>
      <c r="Y16" s="46">
        <v>3.2869966560409498E-3</v>
      </c>
      <c r="Z16" s="52">
        <v>3.21213232694621E-3</v>
      </c>
      <c r="AA16" s="47">
        <v>5.4490679048878202E-4</v>
      </c>
      <c r="AB16" s="58">
        <v>-1.72077515903721E-3</v>
      </c>
      <c r="AC16" s="47"/>
    </row>
    <row r="17" spans="1:34" ht="17.399999999999999" customHeight="1" x14ac:dyDescent="0.45">
      <c r="A17" s="2" t="s">
        <v>9</v>
      </c>
      <c r="B17" s="20">
        <v>6800000</v>
      </c>
      <c r="C17" s="21">
        <v>1</v>
      </c>
      <c r="D17" s="10">
        <f>VLOOKUP(A17,スポット価格!A:B,2,FALSE)</f>
        <v>0.48299999999999998</v>
      </c>
      <c r="E17" s="12">
        <f t="shared" si="1"/>
        <v>3284400</v>
      </c>
      <c r="F17" s="13">
        <f t="shared" si="2"/>
        <v>7.5569358178053839E-2</v>
      </c>
      <c r="G17" s="13">
        <f>SQRT(U13)</f>
        <v>0.11085491443829769</v>
      </c>
      <c r="H17" s="10">
        <f t="shared" si="0"/>
        <v>0.68169605795975841</v>
      </c>
      <c r="I17" s="33">
        <v>5300000</v>
      </c>
      <c r="J17" s="32" t="s">
        <v>36</v>
      </c>
      <c r="K17" s="45">
        <v>3.3459272203576499E-3</v>
      </c>
      <c r="L17" s="46">
        <v>3.9675247357675502E-3</v>
      </c>
      <c r="M17" s="46">
        <v>4.1181664025726301E-3</v>
      </c>
      <c r="N17" s="46">
        <v>4.0291255423662298E-3</v>
      </c>
      <c r="O17" s="46">
        <v>4.9686730740174396E-3</v>
      </c>
      <c r="P17" s="46">
        <v>4.6893129078096098E-3</v>
      </c>
      <c r="Q17" s="46">
        <v>4.3512649817885199E-3</v>
      </c>
      <c r="R17" s="46">
        <v>3.1453081966268401E-3</v>
      </c>
      <c r="S17" s="46">
        <v>4.2329031302650198E-3</v>
      </c>
      <c r="T17" s="46">
        <v>4.1037159035265201E-3</v>
      </c>
      <c r="U17" s="46">
        <v>3.5937085569556801E-3</v>
      </c>
      <c r="V17" s="46">
        <v>4.1368619032584901E-3</v>
      </c>
      <c r="W17" s="46">
        <v>4.3777508821566096E-3</v>
      </c>
      <c r="X17" s="46">
        <v>3.2869966560409498E-3</v>
      </c>
      <c r="Y17" s="46">
        <v>7.7670328103330404E-3</v>
      </c>
      <c r="Z17" s="52">
        <v>5.2282781753023796E-3</v>
      </c>
      <c r="AA17" s="47">
        <v>2.7607436022727E-3</v>
      </c>
      <c r="AB17" s="58">
        <v>-1.6242514594000299E-3</v>
      </c>
      <c r="AC17" s="47"/>
    </row>
    <row r="18" spans="1:34" ht="17.399999999999999" customHeight="1" x14ac:dyDescent="0.45">
      <c r="A18" s="2" t="s">
        <v>35</v>
      </c>
      <c r="B18" s="20">
        <v>0</v>
      </c>
      <c r="C18" s="21">
        <v>30</v>
      </c>
      <c r="D18" s="10">
        <f>VLOOKUP(A18,スポット価格!A:B,2,FALSE)</f>
        <v>40.173999999999999</v>
      </c>
      <c r="E18" s="12">
        <f t="shared" si="1"/>
        <v>0</v>
      </c>
      <c r="F18" s="13">
        <f t="shared" si="2"/>
        <v>2.7256434509882011E-2</v>
      </c>
      <c r="G18" s="13">
        <f>SQRT(V14)</f>
        <v>7.736330687407765E-2</v>
      </c>
      <c r="H18" s="10">
        <f t="shared" si="0"/>
        <v>0.35231734023788097</v>
      </c>
      <c r="I18" s="33">
        <v>0</v>
      </c>
      <c r="J18" s="32" t="s">
        <v>37</v>
      </c>
      <c r="K18" s="48">
        <v>2.3882716544290999E-3</v>
      </c>
      <c r="L18" s="49">
        <v>4.16185004563245E-3</v>
      </c>
      <c r="M18" s="49">
        <v>4.2085888823201996E-3</v>
      </c>
      <c r="N18" s="49">
        <v>4.3275788516718497E-3</v>
      </c>
      <c r="O18" s="49">
        <v>5.0618448227696599E-3</v>
      </c>
      <c r="P18" s="49">
        <v>5.3529774371184197E-3</v>
      </c>
      <c r="Q18" s="49">
        <v>6.19584806211812E-3</v>
      </c>
      <c r="R18" s="49">
        <v>2.4667681079755702E-3</v>
      </c>
      <c r="S18" s="49">
        <v>4.9175108488931597E-3</v>
      </c>
      <c r="T18" s="49">
        <v>4.6452218455204997E-3</v>
      </c>
      <c r="U18" s="49">
        <v>6.1654732933060698E-3</v>
      </c>
      <c r="V18" s="49">
        <v>5.12836310368559E-3</v>
      </c>
      <c r="W18" s="49">
        <v>3.5734058802828401E-3</v>
      </c>
      <c r="X18" s="49">
        <v>3.21213232694621E-3</v>
      </c>
      <c r="Y18" s="49">
        <v>5.2282781753023796E-3</v>
      </c>
      <c r="Z18" s="53">
        <v>6.7851466859230299E-3</v>
      </c>
      <c r="AA18" s="47">
        <v>3.2536335391745502E-3</v>
      </c>
      <c r="AB18" s="58">
        <v>-3.75278457475723E-3</v>
      </c>
      <c r="AC18" s="47"/>
    </row>
    <row r="19" spans="1:34" ht="17.399999999999999" customHeight="1" x14ac:dyDescent="0.45">
      <c r="A19" s="14" t="s">
        <v>30</v>
      </c>
      <c r="B19" s="22">
        <v>0</v>
      </c>
      <c r="C19" s="23">
        <v>30</v>
      </c>
      <c r="D19" s="16">
        <f>VLOOKUP(A19,スポット価格!A:B,2,FALSE)</f>
        <v>112.18</v>
      </c>
      <c r="E19" s="15">
        <f t="shared" si="1"/>
        <v>0</v>
      </c>
      <c r="F19" s="17">
        <f t="shared" si="2"/>
        <v>9.761098234979497E-3</v>
      </c>
      <c r="G19" s="17">
        <f>SQRT(W15)</f>
        <v>7.0895481178856384E-2</v>
      </c>
      <c r="H19" s="16">
        <f t="shared" si="0"/>
        <v>0.13768293934494957</v>
      </c>
      <c r="I19" s="33">
        <v>0</v>
      </c>
      <c r="J19" s="1" t="s">
        <v>79</v>
      </c>
      <c r="K19" s="59">
        <v>-1.6401859594602701E-3</v>
      </c>
      <c r="L19" s="47">
        <v>1.8283227227344301E-3</v>
      </c>
      <c r="M19" s="47">
        <v>1.4263362773666501E-3</v>
      </c>
      <c r="N19" s="47">
        <v>1.35433821112685E-3</v>
      </c>
      <c r="O19" s="47">
        <v>2.6905683938033501E-3</v>
      </c>
      <c r="P19" s="47">
        <v>2.8378969461068898E-3</v>
      </c>
      <c r="Q19" s="47">
        <v>5.4011566949250904E-3</v>
      </c>
      <c r="R19" s="47">
        <v>-2.03954757287384E-3</v>
      </c>
      <c r="S19" s="47">
        <v>5.2101125426934798E-3</v>
      </c>
      <c r="T19" s="47">
        <v>2.09579215597597E-3</v>
      </c>
      <c r="U19" s="47">
        <v>3.3404927410027102E-3</v>
      </c>
      <c r="V19" s="47">
        <v>2.5204946134951001E-3</v>
      </c>
      <c r="W19" s="47">
        <v>-2.9392343754484299E-4</v>
      </c>
      <c r="X19" s="47">
        <v>5.4490679048878202E-4</v>
      </c>
      <c r="Y19" s="47">
        <v>2.7607436022727E-3</v>
      </c>
      <c r="Z19" s="47">
        <v>3.2536335391745502E-3</v>
      </c>
      <c r="AA19" s="47">
        <v>7.9059283006401096E-2</v>
      </c>
      <c r="AB19" s="58">
        <v>-2.6092004583641099E-2</v>
      </c>
      <c r="AC19" s="47"/>
    </row>
    <row r="20" spans="1:34" ht="17.399999999999999" customHeight="1" x14ac:dyDescent="0.45">
      <c r="A20" s="2" t="s">
        <v>34</v>
      </c>
      <c r="B20" s="20">
        <v>-65000</v>
      </c>
      <c r="C20" s="21">
        <v>24</v>
      </c>
      <c r="D20" s="10">
        <f>VLOOKUP(A20,スポット価格!A:B,2,FALSE)</f>
        <v>123.56100000000001</v>
      </c>
      <c r="E20" s="12">
        <f t="shared" si="1"/>
        <v>-8031465</v>
      </c>
      <c r="F20" s="13">
        <f t="shared" si="2"/>
        <v>7.0896156554252554E-3</v>
      </c>
      <c r="G20" s="13">
        <f>SQRT(X16)</f>
        <v>5.8002235821871383E-2</v>
      </c>
      <c r="H20" s="10">
        <f t="shared" si="0"/>
        <v>0.12223004087631938</v>
      </c>
      <c r="I20" s="1">
        <v>-74000</v>
      </c>
      <c r="J20" s="1" t="s">
        <v>80</v>
      </c>
      <c r="K20" s="60">
        <v>1.44557790623664E-3</v>
      </c>
      <c r="L20" s="61">
        <v>-2.6206843664153502E-3</v>
      </c>
      <c r="M20" s="61">
        <v>-1.90473730675773E-3</v>
      </c>
      <c r="N20" s="61">
        <v>-1.01130939657644E-3</v>
      </c>
      <c r="O20" s="61">
        <v>-3.9223468863884602E-3</v>
      </c>
      <c r="P20" s="61">
        <v>-2.3148594368689302E-3</v>
      </c>
      <c r="Q20" s="61">
        <v>-7.4859052950680804E-3</v>
      </c>
      <c r="R20" s="61">
        <v>1.2095348187138599E-3</v>
      </c>
      <c r="S20" s="61">
        <v>-4.6908788241907399E-3</v>
      </c>
      <c r="T20" s="61">
        <v>-2.8480264317025201E-3</v>
      </c>
      <c r="U20" s="61">
        <v>-9.9548494502760595E-3</v>
      </c>
      <c r="V20" s="61">
        <v>-3.9027680311378302E-3</v>
      </c>
      <c r="W20" s="61">
        <v>1.1140556888212399E-3</v>
      </c>
      <c r="X20" s="61">
        <v>-1.72077515903721E-3</v>
      </c>
      <c r="Y20" s="61">
        <v>-1.6242514594000299E-3</v>
      </c>
      <c r="Z20" s="61">
        <v>-3.75278457475723E-3</v>
      </c>
      <c r="AA20" s="61">
        <v>-2.6092004583641099E-2</v>
      </c>
      <c r="AB20" s="62">
        <v>0.31766806989691199</v>
      </c>
      <c r="AC20" s="54"/>
      <c r="AD20" s="37"/>
      <c r="AE20" s="37"/>
      <c r="AF20" s="37"/>
    </row>
    <row r="21" spans="1:34" ht="17.399999999999999" customHeight="1" x14ac:dyDescent="0.5">
      <c r="A21" s="2" t="s">
        <v>36</v>
      </c>
      <c r="B21" s="20">
        <v>0</v>
      </c>
      <c r="C21" s="21">
        <v>12</v>
      </c>
      <c r="D21" s="10">
        <f>VLOOKUP(A21,スポット価格!A:B,2,FALSE)</f>
        <v>16.73</v>
      </c>
      <c r="E21" s="12">
        <f t="shared" si="1"/>
        <v>0</v>
      </c>
      <c r="F21" s="13">
        <f t="shared" si="2"/>
        <v>2.6180514046622836E-2</v>
      </c>
      <c r="G21" s="13">
        <f>SQRT(Y17)</f>
        <v>8.8130771075334638E-2</v>
      </c>
      <c r="H21" s="10">
        <f t="shared" si="0"/>
        <v>0.29706439336884499</v>
      </c>
      <c r="I21" s="1">
        <v>0</v>
      </c>
      <c r="J21" s="29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4"/>
      <c r="AB21" s="54"/>
      <c r="AC21" s="54"/>
      <c r="AD21" s="37"/>
      <c r="AE21" s="37"/>
      <c r="AF21" s="37"/>
    </row>
    <row r="22" spans="1:34" ht="17.399999999999999" customHeight="1" x14ac:dyDescent="0.5">
      <c r="A22" s="14" t="s">
        <v>37</v>
      </c>
      <c r="B22" s="22">
        <v>-57000</v>
      </c>
      <c r="C22" s="23">
        <v>4</v>
      </c>
      <c r="D22" s="16">
        <f>VLOOKUP(A22,スポット価格!A:B,2,FALSE)</f>
        <v>16.001999999999999</v>
      </c>
      <c r="E22" s="15">
        <f t="shared" si="1"/>
        <v>-912113.99999999988</v>
      </c>
      <c r="F22" s="17">
        <f t="shared" si="2"/>
        <v>9.1238595175603052E-3</v>
      </c>
      <c r="G22" s="17">
        <f>SQRT(Z18)</f>
        <v>8.2372001832679953E-2</v>
      </c>
      <c r="H22" s="50">
        <f t="shared" si="0"/>
        <v>0.11076408627403954</v>
      </c>
      <c r="I22" s="1">
        <v>-37000</v>
      </c>
      <c r="J22" s="34" ph="1"/>
      <c r="K22" s="35" ph="1"/>
      <c r="L22" s="35" ph="1"/>
      <c r="M22" s="35" ph="1"/>
      <c r="N22" s="35" ph="1"/>
      <c r="O22" s="35" ph="1"/>
      <c r="P22" s="35" ph="1"/>
      <c r="Q22" s="35" ph="1"/>
      <c r="R22" s="35" ph="1"/>
      <c r="S22" s="35" ph="1"/>
      <c r="T22" s="35" ph="1"/>
      <c r="U22" s="35" ph="1"/>
      <c r="V22" s="35" ph="1"/>
      <c r="W22" s="36" ph="1"/>
      <c r="X22" s="36" ph="1"/>
      <c r="Y22" s="36" ph="1"/>
      <c r="Z22" s="36" ph="1"/>
      <c r="AA22" s="37" ph="1"/>
      <c r="AB22" s="37" ph="1"/>
      <c r="AC22" s="37" ph="1"/>
      <c r="AD22" s="37" ph="1"/>
      <c r="AE22" s="37"/>
      <c r="AF22" s="37"/>
    </row>
    <row r="23" spans="1:34" ht="17.399999999999999" hidden="1" customHeight="1" x14ac:dyDescent="0.5">
      <c r="A23" s="6" t="s">
        <v>79</v>
      </c>
      <c r="B23" s="19">
        <v>0</v>
      </c>
      <c r="C23" s="19">
        <v>-80</v>
      </c>
      <c r="D23" s="19">
        <v>4042</v>
      </c>
      <c r="E23" s="7">
        <f>B23*D23*D7</f>
        <v>0</v>
      </c>
      <c r="F23" s="9">
        <f>C23*365/D23/D7</f>
        <v>-4.5574760662583605E-2</v>
      </c>
      <c r="G23" s="9">
        <f>SQRT(AA19)</f>
        <v>0.28117482640947977</v>
      </c>
      <c r="H23" s="63">
        <f t="shared" si="0"/>
        <v>-0.16208691668653258</v>
      </c>
      <c r="J23" s="34" ph="1"/>
      <c r="K23" s="35" ph="1"/>
      <c r="L23" s="35" ph="1"/>
      <c r="M23" s="35" ph="1"/>
      <c r="N23" s="35" ph="1"/>
      <c r="O23" s="35" ph="1"/>
      <c r="P23" s="35" ph="1"/>
      <c r="Q23" s="35" ph="1"/>
      <c r="R23" s="35" ph="1"/>
      <c r="S23" s="35" ph="1"/>
      <c r="T23" s="35" ph="1"/>
      <c r="U23" s="35" ph="1"/>
      <c r="V23" s="35" ph="1"/>
      <c r="W23" s="36" ph="1"/>
      <c r="X23" s="36" ph="1"/>
      <c r="Y23" s="36" ph="1"/>
      <c r="Z23" s="36" ph="1"/>
      <c r="AA23" s="37" ph="1"/>
      <c r="AB23" s="37" ph="1"/>
      <c r="AC23" s="37" ph="1"/>
      <c r="AD23" s="37" ph="1"/>
      <c r="AE23" s="37"/>
      <c r="AF23" s="37"/>
    </row>
    <row r="24" spans="1:34" ht="17.399999999999999" hidden="1" customHeight="1" x14ac:dyDescent="0.5">
      <c r="A24" s="14" t="s">
        <v>80</v>
      </c>
      <c r="B24" s="23">
        <v>0</v>
      </c>
      <c r="C24" s="23">
        <v>0</v>
      </c>
      <c r="D24" s="23">
        <v>95.331999999999994</v>
      </c>
      <c r="E24" s="15">
        <f>B24*D24*10*D7</f>
        <v>0</v>
      </c>
      <c r="F24" s="17">
        <f>C24*365/D24/D7/10</f>
        <v>0</v>
      </c>
      <c r="G24" s="17">
        <f>SQRT(AB20)</f>
        <v>0.56362050166482769</v>
      </c>
      <c r="H24" s="50">
        <f t="shared" si="0"/>
        <v>0</v>
      </c>
      <c r="J24" s="34" ph="1"/>
      <c r="K24" s="35" ph="1"/>
      <c r="L24" s="35" ph="1"/>
      <c r="M24" s="35" ph="1"/>
      <c r="N24" s="35" ph="1"/>
      <c r="O24" s="35" ph="1"/>
      <c r="P24" s="35" ph="1"/>
      <c r="Q24" s="35" ph="1"/>
      <c r="R24" s="35" ph="1"/>
      <c r="S24" s="35" ph="1"/>
      <c r="T24" s="35" ph="1"/>
      <c r="U24" s="35" ph="1"/>
      <c r="V24" s="35" ph="1"/>
      <c r="W24" s="36" ph="1"/>
      <c r="X24" s="36" ph="1"/>
      <c r="Y24" s="36" ph="1"/>
      <c r="Z24" s="36" ph="1"/>
      <c r="AA24" s="37" ph="1"/>
      <c r="AB24" s="37" ph="1"/>
      <c r="AC24" s="37" ph="1"/>
      <c r="AD24" s="37" ph="1"/>
      <c r="AE24" s="37"/>
      <c r="AF24" s="37"/>
    </row>
    <row r="25" spans="1:34" ht="17.399999999999999" customHeight="1" x14ac:dyDescent="0.5">
      <c r="A25" s="2"/>
      <c r="B25" s="2"/>
      <c r="C25" s="2"/>
      <c r="D25" s="2"/>
      <c r="E25" s="2"/>
      <c r="F25" s="2"/>
      <c r="G25" s="2"/>
      <c r="H25" s="2"/>
      <c r="J25" s="34" ph="1"/>
      <c r="K25" s="35" ph="1"/>
      <c r="L25" s="35" ph="1"/>
      <c r="M25" s="35" ph="1"/>
      <c r="N25" s="35" ph="1"/>
      <c r="O25" s="35" ph="1"/>
      <c r="P25" s="35" ph="1"/>
      <c r="Q25" s="35" ph="1"/>
      <c r="R25" s="35" ph="1"/>
      <c r="S25" s="35" ph="1"/>
      <c r="T25" s="35" ph="1"/>
      <c r="U25" s="35" ph="1"/>
      <c r="V25" s="35" ph="1"/>
      <c r="W25" s="36" ph="1"/>
      <c r="X25" s="36" ph="1"/>
      <c r="Y25" s="36" ph="1"/>
      <c r="Z25" s="36" ph="1"/>
      <c r="AA25" s="37" ph="1"/>
      <c r="AB25" s="37" ph="1"/>
      <c r="AC25" s="37" ph="1"/>
      <c r="AD25" s="37" ph="1"/>
      <c r="AE25" s="37"/>
      <c r="AF25" s="37"/>
    </row>
    <row r="26" spans="1:34" ht="17.399999999999999" customHeight="1" x14ac:dyDescent="0.5">
      <c r="A26" s="26" t="s">
        <v>54</v>
      </c>
      <c r="B26" s="2"/>
      <c r="C26" s="2"/>
      <c r="D26" s="2"/>
      <c r="E26" s="2"/>
      <c r="F26" s="2"/>
      <c r="G26" s="2"/>
      <c r="H26" s="2"/>
      <c r="J26" s="34" ph="1"/>
      <c r="K26" s="35" ph="1"/>
      <c r="L26" s="35" ph="1"/>
      <c r="M26" s="35" ph="1"/>
      <c r="N26" s="35" ph="1"/>
      <c r="O26" s="35" ph="1"/>
      <c r="P26" s="35" ph="1"/>
      <c r="Q26" s="35" ph="1"/>
      <c r="R26" s="35" ph="1"/>
      <c r="S26" s="35" ph="1"/>
      <c r="T26" s="35" ph="1"/>
      <c r="U26" s="35" ph="1"/>
      <c r="V26" s="35" ph="1"/>
      <c r="W26" s="36" ph="1"/>
      <c r="X26" s="36" ph="1"/>
      <c r="Y26" s="36" ph="1"/>
      <c r="Z26" s="36" ph="1"/>
      <c r="AA26" s="37" ph="1"/>
      <c r="AB26" s="37" ph="1"/>
      <c r="AC26" s="37" ph="1"/>
      <c r="AD26" s="37" ph="1"/>
      <c r="AE26" s="37"/>
      <c r="AF26" s="37"/>
    </row>
    <row r="27" spans="1:34" ht="17.399999999999999" customHeight="1" x14ac:dyDescent="0.5">
      <c r="A27" s="4"/>
      <c r="B27" s="5" t="s">
        <v>57</v>
      </c>
      <c r="C27" s="5" t="s">
        <v>58</v>
      </c>
      <c r="D27" s="5" t="s">
        <v>59</v>
      </c>
      <c r="E27" s="2"/>
      <c r="F27" s="2"/>
      <c r="G27" s="2"/>
      <c r="H27" s="2"/>
      <c r="J27" s="34" ph="1"/>
      <c r="K27" s="35" ph="1"/>
      <c r="L27" s="35" ph="1"/>
      <c r="M27" s="35" ph="1"/>
      <c r="N27" s="35" ph="1"/>
      <c r="O27" s="35" ph="1"/>
      <c r="P27" s="35" ph="1"/>
      <c r="Q27" s="35" ph="1"/>
      <c r="R27" s="35" ph="1"/>
      <c r="S27" s="35" ph="1"/>
      <c r="T27" s="35" ph="1"/>
      <c r="U27" s="35" ph="1"/>
      <c r="V27" s="35" ph="1"/>
      <c r="W27" s="36" ph="1"/>
      <c r="X27" s="36" ph="1"/>
      <c r="Y27" s="36" ph="1"/>
      <c r="Z27" s="36" ph="1"/>
      <c r="AA27" s="37" ph="1"/>
      <c r="AB27" s="37" ph="1"/>
      <c r="AC27" s="37" ph="1"/>
      <c r="AD27" s="37" ph="1"/>
      <c r="AE27" s="37"/>
      <c r="AF27" s="37"/>
    </row>
    <row r="28" spans="1:34" ht="17.399999999999999" customHeight="1" x14ac:dyDescent="0.5">
      <c r="A28" s="4" t="s">
        <v>60</v>
      </c>
      <c r="B28" s="11">
        <f>SUMPRODUCT(B7:B24,C7:C24)/10000</f>
        <v>2193.1026598934964</v>
      </c>
      <c r="C28" s="11">
        <f>B28*365/12</f>
        <v>66706.872571760512</v>
      </c>
      <c r="D28" s="11">
        <f>B28*365</f>
        <v>800482.4708611262</v>
      </c>
      <c r="E28" s="2"/>
      <c r="F28" s="2"/>
      <c r="G28" s="2"/>
      <c r="H28" s="2"/>
      <c r="J28" s="34" ph="1"/>
      <c r="K28" s="64" t="s" ph="1">
        <v>75</v>
      </c>
      <c r="L28" s="65" t="s" ph="1">
        <v>76</v>
      </c>
      <c r="M28" s="66" t="s" ph="1">
        <v>77</v>
      </c>
      <c r="N28" s="35" ph="1"/>
      <c r="O28" s="35" ph="1"/>
      <c r="P28" s="35" ph="1"/>
      <c r="Q28" s="35" ph="1"/>
      <c r="R28" s="35" ph="1"/>
      <c r="S28" s="35" ph="1"/>
      <c r="T28" s="35" ph="1"/>
      <c r="U28" s="35" ph="1"/>
      <c r="V28" s="35" ph="1"/>
      <c r="W28" s="36" ph="1"/>
      <c r="X28" s="36" ph="1"/>
      <c r="Y28" s="36" ph="1"/>
      <c r="Z28" s="36" ph="1"/>
      <c r="AA28" s="37" ph="1"/>
      <c r="AB28" s="37" ph="1"/>
      <c r="AC28" s="37" ph="1"/>
      <c r="AD28" s="37" ph="1"/>
      <c r="AE28" s="37"/>
      <c r="AF28" s="37"/>
    </row>
    <row r="29" spans="1:34" ht="17.399999999999999" customHeight="1" x14ac:dyDescent="0.5">
      <c r="A29" s="26" t="s">
        <v>66</v>
      </c>
      <c r="B29" s="2"/>
      <c r="C29" s="2"/>
      <c r="D29" s="2"/>
      <c r="E29" s="2"/>
      <c r="F29" s="2"/>
      <c r="G29" s="2"/>
      <c r="H29" s="2"/>
      <c r="J29" s="34" ph="1"/>
      <c r="K29" s="67">
        <f t="array" ref="K29:K46">MMULT(K3:Z18, E7:E22)</f>
        <v>15838.890089852019</v>
      </c>
      <c r="L29" s="67">
        <f t="shared" ref="L29:L44" si="3">K29*E7</f>
        <v>0</v>
      </c>
      <c r="M29" s="68">
        <f>L29/$D$31/$D$31</f>
        <v>0</v>
      </c>
      <c r="N29" s="39" ph="1"/>
      <c r="O29" s="39" ph="1"/>
      <c r="P29" s="39" ph="1"/>
      <c r="Q29" s="39" ph="1"/>
      <c r="R29" s="39" ph="1"/>
      <c r="S29" s="39" ph="1"/>
      <c r="T29" s="39" ph="1"/>
      <c r="U29" s="39" ph="1"/>
      <c r="V29" s="39" ph="1"/>
      <c r="W29" s="40" ph="1"/>
      <c r="X29" s="40" ph="1"/>
      <c r="Y29" s="40" ph="1"/>
      <c r="Z29" s="40" ph="1"/>
      <c r="AA29" s="41" ph="1"/>
      <c r="AB29" s="41" ph="1"/>
      <c r="AC29" s="41" ph="1"/>
      <c r="AD29" s="41" ph="1"/>
      <c r="AE29" s="41"/>
      <c r="AF29" s="41"/>
      <c r="AG29" s="42"/>
      <c r="AH29" s="42"/>
    </row>
    <row r="30" spans="1:34" ht="17.399999999999999" customHeight="1" x14ac:dyDescent="0.5">
      <c r="A30" s="4"/>
      <c r="B30" s="5" t="s">
        <v>57</v>
      </c>
      <c r="C30" s="5" t="s">
        <v>58</v>
      </c>
      <c r="D30" s="5" t="s">
        <v>59</v>
      </c>
      <c r="E30" s="2"/>
      <c r="F30" s="2"/>
      <c r="G30" s="2"/>
      <c r="H30" s="2"/>
      <c r="J30" s="34" ph="1"/>
      <c r="K30" s="67">
        <v>14005.724439468351</v>
      </c>
      <c r="L30" s="67">
        <f t="shared" si="3"/>
        <v>0</v>
      </c>
      <c r="M30" s="68">
        <f t="shared" ref="M30:M46" si="4">L30/$D$31/$D$31</f>
        <v>0</v>
      </c>
      <c r="N30" s="39" ph="1"/>
      <c r="O30" s="39" ph="1"/>
      <c r="P30" s="39" ph="1"/>
      <c r="Q30" s="39" ph="1"/>
      <c r="R30" s="39" ph="1"/>
      <c r="S30" s="39" ph="1"/>
      <c r="T30" s="39" ph="1"/>
      <c r="U30" s="39" ph="1"/>
      <c r="V30" s="39" ph="1"/>
      <c r="W30" s="40" ph="1"/>
      <c r="X30" s="40" ph="1"/>
      <c r="Y30" s="40" ph="1"/>
      <c r="Z30" s="40" ph="1"/>
      <c r="AA30" s="41" ph="1"/>
      <c r="AB30" s="41" ph="1"/>
      <c r="AC30" s="41" ph="1"/>
      <c r="AD30" s="41" ph="1"/>
      <c r="AE30" s="41"/>
      <c r="AF30" s="41"/>
      <c r="AG30" s="42"/>
      <c r="AH30" s="42"/>
    </row>
    <row r="31" spans="1:34" ht="17.399999999999999" customHeight="1" x14ac:dyDescent="0.5">
      <c r="A31" s="4" t="s">
        <v>61</v>
      </c>
      <c r="B31" s="11">
        <f>D31/SQRT(250)</f>
        <v>26609.3147366835</v>
      </c>
      <c r="C31" s="11">
        <f>D31/SQRT(12)</f>
        <v>121454.34934196828</v>
      </c>
      <c r="D31" s="11">
        <f t="array" ref="D31">SQRT(MMULT(MMULT(TRANSPOSE($E$7:$E$24), K3:AB20), 最適化計算_みんF!$E$7:$E$24)/1)</f>
        <v>420730.20772101736</v>
      </c>
      <c r="E31" s="2"/>
      <c r="F31" s="2"/>
      <c r="G31" s="2"/>
      <c r="H31" s="2"/>
      <c r="J31" s="34" ph="1"/>
      <c r="K31" s="67">
        <v>11550.553274413123</v>
      </c>
      <c r="L31" s="67">
        <f t="shared" si="3"/>
        <v>51815.77290929576</v>
      </c>
      <c r="M31" s="68">
        <f t="shared" si="4"/>
        <v>2.9272147926557724E-7</v>
      </c>
      <c r="N31" s="39" ph="1"/>
      <c r="O31" s="39" ph="1"/>
      <c r="P31" s="39" ph="1"/>
      <c r="Q31" s="39" ph="1"/>
      <c r="R31" s="39" ph="1"/>
      <c r="S31" s="39" ph="1"/>
      <c r="T31" s="39" ph="1"/>
      <c r="U31" s="39" ph="1"/>
      <c r="V31" s="39" ph="1"/>
      <c r="W31" s="40" ph="1"/>
      <c r="X31" s="40" ph="1"/>
      <c r="Y31" s="40" ph="1"/>
      <c r="Z31" s="40" ph="1"/>
      <c r="AA31" s="41" ph="1"/>
      <c r="AB31" s="41" ph="1"/>
      <c r="AC31" s="41" ph="1"/>
      <c r="AD31" s="41" ph="1"/>
      <c r="AE31" s="41"/>
      <c r="AF31" s="41"/>
      <c r="AG31" s="42"/>
      <c r="AH31" s="42"/>
    </row>
    <row r="32" spans="1:34" ht="17.399999999999999" customHeight="1" x14ac:dyDescent="0.5">
      <c r="A32" s="26" t="s">
        <v>65</v>
      </c>
      <c r="B32" s="2"/>
      <c r="C32" s="2"/>
      <c r="D32" s="2"/>
      <c r="E32" s="2"/>
      <c r="F32" s="2"/>
      <c r="G32" s="2"/>
      <c r="H32" s="2"/>
      <c r="J32" s="34" ph="1"/>
      <c r="K32" s="67">
        <v>8933.2711502794918</v>
      </c>
      <c r="L32" s="67">
        <f t="shared" si="3"/>
        <v>0</v>
      </c>
      <c r="M32" s="68">
        <f t="shared" si="4"/>
        <v>0</v>
      </c>
      <c r="N32" s="39" ph="1"/>
      <c r="O32" s="39" ph="1"/>
      <c r="P32" s="39" ph="1"/>
      <c r="Q32" s="39" ph="1"/>
      <c r="R32" s="39" ph="1"/>
      <c r="S32" s="39" ph="1"/>
      <c r="T32" s="39" ph="1"/>
      <c r="U32" s="39" ph="1"/>
      <c r="V32" s="39" ph="1"/>
      <c r="W32" s="40" ph="1"/>
      <c r="X32" s="40" ph="1"/>
      <c r="Y32" s="40" ph="1"/>
      <c r="Z32" s="40" ph="1"/>
      <c r="AA32" s="41" ph="1"/>
      <c r="AB32" s="41" ph="1"/>
      <c r="AC32" s="41" ph="1"/>
      <c r="AD32" s="41" ph="1"/>
      <c r="AE32" s="41"/>
      <c r="AF32" s="41"/>
      <c r="AG32" s="42"/>
      <c r="AH32" s="42"/>
    </row>
    <row r="33" spans="1:34" ht="17.399999999999999" customHeight="1" x14ac:dyDescent="0.5">
      <c r="A33" s="4"/>
      <c r="B33" s="5"/>
      <c r="C33" s="5"/>
      <c r="D33" s="5" t="s">
        <v>59</v>
      </c>
      <c r="E33" s="2"/>
      <c r="F33" s="2"/>
      <c r="G33" s="2"/>
      <c r="H33" s="2"/>
      <c r="J33" s="34" ph="1"/>
      <c r="K33" s="67">
        <v>14559.083833705678</v>
      </c>
      <c r="L33" s="67">
        <f t="shared" si="3"/>
        <v>353273.68855307979</v>
      </c>
      <c r="M33" s="68">
        <f t="shared" si="4"/>
        <v>1.9957397312182605E-6</v>
      </c>
      <c r="N33" s="39" ph="1"/>
      <c r="O33" s="39" ph="1"/>
      <c r="P33" s="39" ph="1"/>
      <c r="Q33" s="39" ph="1"/>
      <c r="R33" s="39" ph="1"/>
      <c r="S33" s="39" ph="1"/>
      <c r="T33" s="39" ph="1"/>
      <c r="U33" s="39" ph="1"/>
      <c r="V33" s="39" ph="1"/>
      <c r="W33" s="40" ph="1"/>
      <c r="X33" s="40" ph="1"/>
      <c r="Y33" s="40" ph="1"/>
      <c r="Z33" s="40" ph="1"/>
      <c r="AA33" s="41" ph="1"/>
      <c r="AB33" s="41" ph="1"/>
      <c r="AC33" s="41" ph="1"/>
      <c r="AD33" s="41" ph="1"/>
      <c r="AE33" s="41"/>
      <c r="AF33" s="41"/>
      <c r="AG33" s="42"/>
      <c r="AH33" s="42"/>
    </row>
    <row r="34" spans="1:34" ht="17.399999999999999" customHeight="1" x14ac:dyDescent="0.5">
      <c r="A34" s="4" t="s">
        <v>65</v>
      </c>
      <c r="B34" s="11"/>
      <c r="C34" s="11"/>
      <c r="D34" s="25">
        <f>D28/D31</f>
        <v>1.9026027990648091</v>
      </c>
      <c r="E34" s="2"/>
      <c r="F34" s="2"/>
      <c r="G34" s="2"/>
      <c r="H34" s="2"/>
      <c r="J34" s="34" ph="1"/>
      <c r="K34" s="67">
        <v>12111.956109117024</v>
      </c>
      <c r="L34" s="67">
        <f t="shared" si="3"/>
        <v>0</v>
      </c>
      <c r="M34" s="68">
        <f t="shared" si="4"/>
        <v>0</v>
      </c>
      <c r="N34" s="39" ph="1"/>
      <c r="O34" s="39" ph="1"/>
      <c r="P34" s="39" ph="1"/>
      <c r="Q34" s="39" ph="1"/>
      <c r="R34" s="39" ph="1"/>
      <c r="S34" s="39" ph="1"/>
      <c r="T34" s="39" ph="1"/>
      <c r="U34" s="39" ph="1"/>
      <c r="V34" s="39" ph="1"/>
      <c r="W34" s="40" ph="1"/>
      <c r="X34" s="40" ph="1"/>
      <c r="Y34" s="40" ph="1"/>
      <c r="Z34" s="40" ph="1"/>
      <c r="AA34" s="41" ph="1"/>
      <c r="AB34" s="41" ph="1"/>
      <c r="AC34" s="41" ph="1"/>
      <c r="AD34" s="41" ph="1"/>
      <c r="AE34" s="41"/>
      <c r="AF34" s="41"/>
      <c r="AG34" s="42"/>
      <c r="AH34" s="42"/>
    </row>
    <row r="35" spans="1:34" ht="17.399999999999999" customHeight="1" x14ac:dyDescent="0.5">
      <c r="A35" s="2"/>
      <c r="B35" s="2"/>
      <c r="C35" s="2"/>
      <c r="D35" s="2"/>
      <c r="E35" s="2"/>
      <c r="F35" s="2"/>
      <c r="G35" s="2"/>
      <c r="H35" s="2"/>
      <c r="J35" s="34" ph="1"/>
      <c r="K35" s="67">
        <v>20002.78490655755</v>
      </c>
      <c r="L35" s="67">
        <f t="shared" si="3"/>
        <v>0</v>
      </c>
      <c r="M35" s="68">
        <f t="shared" si="4"/>
        <v>0</v>
      </c>
      <c r="N35" s="39" ph="1"/>
      <c r="O35" s="39" ph="1"/>
      <c r="P35" s="39" ph="1"/>
      <c r="Q35" s="39" ph="1"/>
      <c r="R35" s="39" ph="1"/>
      <c r="S35" s="39" ph="1"/>
      <c r="T35" s="39" ph="1"/>
      <c r="U35" s="39" ph="1"/>
      <c r="V35" s="39" ph="1"/>
      <c r="W35" s="40" ph="1"/>
      <c r="X35" s="40" ph="1"/>
      <c r="Y35" s="40" ph="1"/>
      <c r="Z35" s="40" ph="1"/>
      <c r="AA35" s="41" ph="1"/>
      <c r="AB35" s="41" ph="1"/>
      <c r="AC35" s="41" ph="1"/>
      <c r="AD35" s="41" ph="1"/>
      <c r="AE35" s="41"/>
      <c r="AF35" s="41"/>
      <c r="AG35" s="42"/>
      <c r="AH35" s="42"/>
    </row>
    <row r="36" spans="1:34" ht="17.399999999999999" customHeight="1" x14ac:dyDescent="0.5">
      <c r="A36" s="2"/>
      <c r="B36" s="2"/>
      <c r="C36" s="2"/>
      <c r="D36" s="2"/>
      <c r="E36" s="2"/>
      <c r="F36" s="2"/>
      <c r="G36" s="2"/>
      <c r="H36" s="2"/>
      <c r="J36" s="34" ph="1"/>
      <c r="K36" s="67">
        <v>19769.425545315695</v>
      </c>
      <c r="L36" s="67">
        <f t="shared" si="3"/>
        <v>124626458637.67014</v>
      </c>
      <c r="M36" s="68">
        <f t="shared" si="4"/>
        <v>0.70404896578324339</v>
      </c>
      <c r="N36" s="39" ph="1"/>
      <c r="O36" s="39" ph="1"/>
      <c r="P36" s="39" ph="1"/>
      <c r="Q36" s="39" ph="1"/>
      <c r="R36" s="39" ph="1"/>
      <c r="S36" s="39" ph="1"/>
      <c r="T36" s="39" ph="1"/>
      <c r="U36" s="39" ph="1"/>
      <c r="V36" s="39" ph="1"/>
      <c r="W36" s="40" ph="1"/>
      <c r="X36" s="40" ph="1"/>
      <c r="Y36" s="40" ph="1"/>
      <c r="Z36" s="40" ph="1"/>
      <c r="AA36" s="41" ph="1"/>
      <c r="AB36" s="41" ph="1"/>
      <c r="AC36" s="41" ph="1"/>
      <c r="AD36" s="41" ph="1"/>
      <c r="AE36" s="41"/>
      <c r="AF36" s="41"/>
      <c r="AG36" s="42"/>
      <c r="AH36" s="42"/>
    </row>
    <row r="37" spans="1:34" ht="17.399999999999999" customHeight="1" x14ac:dyDescent="0.5">
      <c r="A37" s="2"/>
      <c r="B37" s="2"/>
      <c r="C37" s="2"/>
      <c r="D37" s="2"/>
      <c r="E37" s="2"/>
      <c r="F37" s="2"/>
      <c r="G37" s="2"/>
      <c r="H37" s="2"/>
      <c r="J37" s="34" ph="1"/>
      <c r="K37" s="67">
        <v>27745.276639206029</v>
      </c>
      <c r="L37" s="67">
        <f t="shared" si="3"/>
        <v>54312211379.544975</v>
      </c>
      <c r="M37" s="68">
        <f t="shared" si="4"/>
        <v>0.30682454327247827</v>
      </c>
      <c r="N37" s="39" ph="1"/>
      <c r="O37" s="39" ph="1"/>
      <c r="P37" s="39" ph="1"/>
      <c r="Q37" s="39" ph="1"/>
      <c r="R37" s="39" ph="1"/>
      <c r="S37" s="39" ph="1"/>
      <c r="T37" s="39" ph="1"/>
      <c r="U37" s="39" ph="1"/>
      <c r="V37" s="39" ph="1"/>
      <c r="W37" s="40" ph="1"/>
      <c r="X37" s="40" ph="1"/>
      <c r="Y37" s="40" ph="1"/>
      <c r="Z37" s="40" ph="1"/>
      <c r="AA37" s="41" ph="1"/>
      <c r="AB37" s="41" ph="1"/>
      <c r="AC37" s="41" ph="1"/>
      <c r="AD37" s="41" ph="1"/>
      <c r="AE37" s="41"/>
      <c r="AF37" s="41"/>
      <c r="AG37" s="42"/>
      <c r="AH37" s="42"/>
    </row>
    <row r="38" spans="1:34" ht="17.399999999999999" customHeight="1" x14ac:dyDescent="0.5">
      <c r="A38" s="2"/>
      <c r="B38" s="2"/>
      <c r="C38" s="2"/>
      <c r="D38" s="2"/>
      <c r="E38" s="2"/>
      <c r="F38" s="2"/>
      <c r="G38" s="2"/>
      <c r="H38" s="2"/>
      <c r="J38" s="34" ph="1"/>
      <c r="K38" s="67">
        <v>15917.113364243491</v>
      </c>
      <c r="L38" s="67">
        <f t="shared" si="3"/>
        <v>8.0334491791205505</v>
      </c>
      <c r="M38" s="68">
        <f t="shared" si="4"/>
        <v>4.5383152566950018E-11</v>
      </c>
      <c r="N38" s="39" ph="1"/>
      <c r="O38" s="39" ph="1"/>
      <c r="P38" s="39" ph="1"/>
      <c r="Q38" s="39" ph="1"/>
      <c r="R38" s="39" ph="1"/>
      <c r="S38" s="39" ph="1"/>
      <c r="T38" s="39" ph="1"/>
      <c r="U38" s="39" ph="1"/>
      <c r="V38" s="39" ph="1"/>
      <c r="W38" s="40" ph="1"/>
      <c r="X38" s="40" ph="1"/>
      <c r="Y38" s="40" ph="1"/>
      <c r="Z38" s="40" ph="1"/>
      <c r="AA38" s="41" ph="1"/>
      <c r="AB38" s="41" ph="1"/>
      <c r="AC38" s="41" ph="1"/>
      <c r="AD38" s="41" ph="1"/>
      <c r="AE38" s="41"/>
      <c r="AF38" s="41"/>
      <c r="AG38" s="42"/>
      <c r="AH38" s="42"/>
    </row>
    <row r="39" spans="1:34" ht="17.399999999999999" customHeight="1" x14ac:dyDescent="0.5">
      <c r="A39" s="2"/>
      <c r="B39" s="2"/>
      <c r="C39" s="2"/>
      <c r="D39" s="2"/>
      <c r="E39" s="2"/>
      <c r="F39" s="2"/>
      <c r="G39" s="2"/>
      <c r="H39" s="2"/>
      <c r="J39" s="38" ph="1"/>
      <c r="K39" s="69">
        <v>33281.199879810818</v>
      </c>
      <c r="L39" s="67">
        <f t="shared" si="3"/>
        <v>109308772885.25066</v>
      </c>
      <c r="M39" s="68">
        <f t="shared" si="4"/>
        <v>0.61751516766307502</v>
      </c>
      <c r="N39" s="40" ph="1"/>
      <c r="O39" s="40" ph="1"/>
      <c r="P39" s="40" ph="1"/>
      <c r="Q39" s="40" ph="1"/>
      <c r="R39" s="40" ph="1"/>
      <c r="S39" s="40" ph="1"/>
      <c r="T39" s="40" ph="1"/>
      <c r="U39" s="40" ph="1"/>
      <c r="V39" s="40" ph="1"/>
      <c r="W39" s="40" ph="1"/>
      <c r="X39" s="40" ph="1"/>
      <c r="Y39" s="40" ph="1"/>
      <c r="Z39" s="40" ph="1"/>
      <c r="AA39" s="41" ph="1"/>
      <c r="AB39" s="41" ph="1"/>
      <c r="AC39" s="41" ph="1"/>
      <c r="AD39" s="41" ph="1"/>
      <c r="AE39" s="41"/>
      <c r="AF39" s="41"/>
      <c r="AG39" s="42"/>
      <c r="AH39" s="42"/>
    </row>
    <row r="40" spans="1:34" ht="17.399999999999999" customHeight="1" x14ac:dyDescent="0.5">
      <c r="A40" s="2"/>
      <c r="B40" s="2"/>
      <c r="C40" s="2"/>
      <c r="D40" s="2"/>
      <c r="E40" s="2"/>
      <c r="F40" s="2"/>
      <c r="G40" s="2"/>
      <c r="H40" s="2"/>
      <c r="J40" s="38" ph="1"/>
      <c r="K40" s="69">
        <v>17134.559379388826</v>
      </c>
      <c r="L40" s="67">
        <f t="shared" si="3"/>
        <v>0</v>
      </c>
      <c r="M40" s="68">
        <f t="shared" si="4"/>
        <v>0</v>
      </c>
      <c r="N40" s="40" ph="1"/>
      <c r="O40" s="40" ph="1"/>
      <c r="P40" s="40" ph="1"/>
      <c r="Q40" s="40" ph="1"/>
      <c r="R40" s="40" ph="1"/>
      <c r="S40" s="40" ph="1"/>
      <c r="T40" s="40" ph="1"/>
      <c r="U40" s="40" ph="1"/>
      <c r="V40" s="40" ph="1"/>
      <c r="W40" s="40" ph="1"/>
      <c r="X40" s="40" ph="1"/>
      <c r="Y40" s="40" ph="1"/>
      <c r="Z40" s="40" ph="1"/>
      <c r="AA40" s="41" ph="1"/>
      <c r="AB40" s="41" ph="1"/>
      <c r="AC40" s="41" ph="1"/>
      <c r="AD40" s="41" ph="1"/>
      <c r="AE40" s="41"/>
      <c r="AF40" s="41"/>
      <c r="AG40" s="42"/>
      <c r="AH40" s="42"/>
    </row>
    <row r="41" spans="1:34" ht="26.4" x14ac:dyDescent="0.5">
      <c r="A41" s="2"/>
      <c r="B41" s="2"/>
      <c r="C41" s="2"/>
      <c r="D41" s="2"/>
      <c r="E41" s="2"/>
      <c r="F41" s="2"/>
      <c r="G41" s="2"/>
      <c r="H41" s="2"/>
      <c r="J41" s="38" ph="1"/>
      <c r="K41" s="69">
        <v>11008.41843281313</v>
      </c>
      <c r="L41" s="67">
        <f t="shared" si="3"/>
        <v>0</v>
      </c>
      <c r="M41" s="68">
        <f t="shared" si="4"/>
        <v>0</v>
      </c>
      <c r="N41" s="40" ph="1"/>
      <c r="O41" s="40" ph="1"/>
      <c r="P41" s="40" ph="1"/>
      <c r="Q41" s="40" ph="1"/>
      <c r="R41" s="40" ph="1"/>
      <c r="S41" s="40" ph="1"/>
      <c r="T41" s="40" ph="1"/>
      <c r="U41" s="40" ph="1"/>
      <c r="V41" s="40" ph="1"/>
      <c r="W41" s="40" ph="1"/>
      <c r="X41" s="40" ph="1"/>
      <c r="Y41" s="40" ph="1"/>
      <c r="Z41" s="40" ph="1"/>
      <c r="AA41" s="41" ph="1"/>
      <c r="AB41" s="41" ph="1"/>
      <c r="AC41" s="41" ph="1"/>
      <c r="AD41" s="41" ph="1"/>
      <c r="AE41" s="41"/>
      <c r="AF41" s="41"/>
      <c r="AG41" s="42"/>
      <c r="AH41" s="42"/>
    </row>
    <row r="42" spans="1:34" ht="26.4" x14ac:dyDescent="0.5">
      <c r="J42" s="38" ph="1"/>
      <c r="K42" s="69">
        <v>12323.450113504996</v>
      </c>
      <c r="L42" s="67">
        <f t="shared" si="3"/>
        <v>-98975358265.861404</v>
      </c>
      <c r="M42" s="68">
        <f t="shared" si="4"/>
        <v>-0.55913888099555509</v>
      </c>
      <c r="N42" s="40" ph="1"/>
      <c r="O42" s="40" ph="1"/>
      <c r="P42" s="40" ph="1"/>
      <c r="Q42" s="40" ph="1"/>
      <c r="R42" s="40" ph="1"/>
      <c r="S42" s="40" ph="1"/>
      <c r="T42" s="40" ph="1"/>
      <c r="U42" s="40" ph="1"/>
      <c r="V42" s="40" ph="1"/>
      <c r="W42" s="40" ph="1"/>
      <c r="X42" s="40" ph="1"/>
      <c r="Y42" s="40" ph="1"/>
      <c r="Z42" s="40" ph="1"/>
      <c r="AA42" s="41" ph="1"/>
      <c r="AB42" s="41" ph="1"/>
      <c r="AC42" s="41" ph="1"/>
      <c r="AD42" s="41" ph="1"/>
      <c r="AE42" s="41"/>
      <c r="AF42" s="41"/>
      <c r="AG42" s="42"/>
      <c r="AH42" s="42"/>
    </row>
    <row r="43" spans="1:34" ht="26.4" x14ac:dyDescent="0.5">
      <c r="J43" s="37" ph="1"/>
      <c r="K43" s="70">
        <v>8749.1888430587933</v>
      </c>
      <c r="L43" s="67">
        <f t="shared" si="3"/>
        <v>0</v>
      </c>
      <c r="M43" s="68">
        <f t="shared" si="4"/>
        <v>0</v>
      </c>
      <c r="N43" s="41" ph="1"/>
      <c r="O43" s="41" ph="1"/>
      <c r="P43" s="41" ph="1"/>
      <c r="Q43" s="41" ph="1"/>
      <c r="R43" s="41" ph="1"/>
      <c r="S43" s="41" ph="1"/>
      <c r="T43" s="41" ph="1"/>
      <c r="U43" s="41" ph="1"/>
      <c r="V43" s="41" ph="1"/>
      <c r="W43" s="41" ph="1"/>
      <c r="X43" s="41" ph="1"/>
      <c r="Y43" s="41" ph="1"/>
      <c r="Z43" s="41" ph="1"/>
      <c r="AA43" s="41" ph="1"/>
      <c r="AB43" s="41" ph="1"/>
      <c r="AC43" s="41" ph="1"/>
      <c r="AD43" s="41" ph="1"/>
      <c r="AE43" s="41"/>
      <c r="AF43" s="41"/>
      <c r="AG43" s="42"/>
      <c r="AH43" s="42"/>
    </row>
    <row r="44" spans="1:34" ht="26.4" x14ac:dyDescent="0.5">
      <c r="J44" s="37" ph="1"/>
      <c r="K44" s="70">
        <v>13439.747712598277</v>
      </c>
      <c r="L44" s="67">
        <f t="shared" si="3"/>
        <v>-12258582045.128862</v>
      </c>
      <c r="M44" s="68">
        <f t="shared" si="4"/>
        <v>-6.9252084229835253E-2</v>
      </c>
      <c r="N44" s="41" ph="1"/>
      <c r="O44" s="41" ph="1"/>
      <c r="P44" s="41" ph="1"/>
      <c r="Q44" s="41" ph="1"/>
      <c r="R44" s="41" ph="1"/>
      <c r="S44" s="41" ph="1"/>
      <c r="T44" s="41" ph="1"/>
      <c r="U44" s="41" ph="1"/>
      <c r="V44" s="41" ph="1"/>
      <c r="W44" s="41" ph="1"/>
      <c r="X44" s="41" ph="1"/>
      <c r="Y44" s="41" ph="1"/>
      <c r="Z44" s="41" ph="1"/>
      <c r="AA44" s="41" ph="1"/>
      <c r="AB44" s="41" ph="1"/>
      <c r="AC44" s="41" ph="1"/>
      <c r="AD44" s="41" ph="1"/>
      <c r="AE44" s="41"/>
      <c r="AF44" s="41"/>
      <c r="AG44" s="42"/>
      <c r="AH44" s="42"/>
    </row>
    <row r="45" spans="1:34" ht="26.4" x14ac:dyDescent="0.5">
      <c r="J45" s="37" ph="1"/>
      <c r="K45" s="70" t="e">
        <v>#N/A</v>
      </c>
      <c r="L45" s="67" t="e">
        <f>K45*#REF!</f>
        <v>#N/A</v>
      </c>
      <c r="M45" s="68" t="e">
        <f t="shared" si="4"/>
        <v>#N/A</v>
      </c>
      <c r="N45" s="41" ph="1"/>
      <c r="O45" s="41" ph="1"/>
      <c r="P45" s="41" ph="1"/>
      <c r="Q45" s="41" ph="1"/>
      <c r="R45" s="41" ph="1"/>
      <c r="S45" s="41" ph="1"/>
      <c r="T45" s="41" ph="1"/>
      <c r="U45" s="41" ph="1"/>
      <c r="V45" s="41" ph="1"/>
      <c r="W45" s="41" ph="1"/>
      <c r="X45" s="41" ph="1"/>
      <c r="Y45" s="41" ph="1"/>
      <c r="Z45" s="41" ph="1"/>
      <c r="AA45" s="41" ph="1"/>
      <c r="AB45" s="41" ph="1"/>
      <c r="AC45" s="41" ph="1"/>
      <c r="AD45" s="41" ph="1"/>
      <c r="AE45" s="41"/>
      <c r="AF45" s="41"/>
      <c r="AG45" s="42"/>
      <c r="AH45" s="42"/>
    </row>
    <row r="46" spans="1:34" ht="26.4" x14ac:dyDescent="0.5">
      <c r="J46" s="37" ph="1"/>
      <c r="K46" s="70" t="e">
        <v>#N/A</v>
      </c>
      <c r="L46" s="67" t="e">
        <f>K46*#REF!</f>
        <v>#N/A</v>
      </c>
      <c r="M46" s="68" t="e">
        <f t="shared" si="4"/>
        <v>#N/A</v>
      </c>
      <c r="N46" s="41" ph="1"/>
      <c r="O46" s="41" ph="1"/>
      <c r="P46" s="41" ph="1"/>
      <c r="Q46" s="41" ph="1"/>
      <c r="R46" s="41" ph="1"/>
      <c r="S46" s="41" ph="1"/>
      <c r="T46" s="41" ph="1"/>
      <c r="U46" s="41" ph="1"/>
      <c r="V46" s="41" ph="1"/>
      <c r="W46" s="41" ph="1"/>
      <c r="X46" s="41" ph="1"/>
      <c r="Y46" s="41" ph="1"/>
      <c r="Z46" s="41" ph="1"/>
      <c r="AA46" s="41" ph="1"/>
      <c r="AB46" s="41" ph="1"/>
      <c r="AC46" s="41" ph="1"/>
      <c r="AD46" s="41" ph="1"/>
      <c r="AE46" s="41"/>
      <c r="AF46" s="41"/>
      <c r="AG46" s="42"/>
      <c r="AH46" s="42"/>
    </row>
    <row r="47" spans="1:34" ht="24" x14ac:dyDescent="0.3">
      <c r="J47" s="37" ph="1"/>
      <c r="K47" s="65" ph="1"/>
      <c r="L47" s="65" ph="1"/>
      <c r="M47" s="65" ph="1"/>
      <c r="N47" s="41" ph="1"/>
      <c r="O47" s="41" ph="1"/>
      <c r="P47" s="41" ph="1"/>
      <c r="Q47" s="41" ph="1"/>
      <c r="R47" s="41" ph="1"/>
      <c r="S47" s="41" ph="1"/>
      <c r="T47" s="41" ph="1"/>
      <c r="U47" s="41" ph="1"/>
      <c r="V47" s="41" ph="1"/>
      <c r="W47" s="41" ph="1"/>
      <c r="X47" s="41" ph="1"/>
      <c r="Y47" s="41" ph="1"/>
      <c r="Z47" s="41" ph="1"/>
      <c r="AA47" s="41" ph="1"/>
      <c r="AB47" s="41" ph="1"/>
      <c r="AC47" s="41" ph="1"/>
      <c r="AD47" s="41" ph="1"/>
      <c r="AE47" s="41"/>
      <c r="AF47" s="41"/>
      <c r="AG47" s="42"/>
      <c r="AH47" s="42"/>
    </row>
    <row r="48" spans="1:34" ht="24" x14ac:dyDescent="0.3">
      <c r="J48" s="37" ph="1"/>
      <c r="K48" s="65" ph="1"/>
      <c r="L48" s="65" ph="1"/>
      <c r="M48" s="65" ph="1"/>
      <c r="N48" s="41" ph="1"/>
      <c r="O48" s="41" ph="1"/>
      <c r="P48" s="41" ph="1"/>
      <c r="Q48" s="41" ph="1"/>
      <c r="R48" s="41" ph="1"/>
      <c r="S48" s="41" ph="1"/>
      <c r="T48" s="41" ph="1"/>
      <c r="U48" s="41" ph="1"/>
      <c r="V48" s="41" ph="1"/>
      <c r="W48" s="41" ph="1"/>
      <c r="X48" s="41" ph="1"/>
      <c r="Y48" s="41" ph="1"/>
      <c r="Z48" s="41" ph="1"/>
      <c r="AA48" s="41" ph="1"/>
      <c r="AB48" s="41" ph="1"/>
      <c r="AC48" s="41" ph="1"/>
      <c r="AD48" s="41" ph="1"/>
      <c r="AE48" s="41"/>
      <c r="AF48" s="41"/>
      <c r="AG48" s="42"/>
      <c r="AH48" s="42"/>
    </row>
    <row r="49" spans="10:34" ht="24" x14ac:dyDescent="0.3">
      <c r="J49" s="37" ph="1"/>
      <c r="K49" s="41" ph="1"/>
      <c r="L49" s="41" ph="1"/>
      <c r="M49" s="41" ph="1"/>
      <c r="N49" s="41" ph="1"/>
      <c r="O49" s="41" ph="1"/>
      <c r="P49" s="41" ph="1"/>
      <c r="Q49" s="41" ph="1"/>
      <c r="R49" s="41" ph="1"/>
      <c r="S49" s="41" ph="1"/>
      <c r="T49" s="41" ph="1"/>
      <c r="U49" s="41" ph="1"/>
      <c r="V49" s="41" ph="1"/>
      <c r="W49" s="41" ph="1"/>
      <c r="X49" s="41" ph="1"/>
      <c r="Y49" s="41" ph="1"/>
      <c r="Z49" s="41" ph="1"/>
      <c r="AA49" s="41" ph="1"/>
      <c r="AB49" s="41" ph="1"/>
      <c r="AC49" s="41" ph="1"/>
      <c r="AD49" s="41" ph="1"/>
      <c r="AE49" s="41"/>
      <c r="AF49" s="41"/>
      <c r="AG49" s="42"/>
      <c r="AH49" s="42"/>
    </row>
    <row r="50" spans="10:34" ht="24" x14ac:dyDescent="0.3">
      <c r="J50" s="37" ph="1"/>
      <c r="K50" s="41" ph="1"/>
      <c r="L50" s="41" ph="1"/>
      <c r="M50" s="41" ph="1"/>
      <c r="N50" s="41" ph="1"/>
      <c r="O50" s="41" ph="1"/>
      <c r="P50" s="41" ph="1"/>
      <c r="Q50" s="41" ph="1"/>
      <c r="R50" s="41" ph="1"/>
      <c r="S50" s="41" ph="1"/>
      <c r="T50" s="41" ph="1"/>
      <c r="U50" s="41" ph="1"/>
      <c r="V50" s="41" ph="1"/>
      <c r="W50" s="41" ph="1"/>
      <c r="X50" s="41" ph="1"/>
      <c r="Y50" s="41" ph="1"/>
      <c r="Z50" s="41" ph="1"/>
      <c r="AA50" s="41" ph="1"/>
      <c r="AB50" s="41" ph="1"/>
      <c r="AC50" s="41" ph="1"/>
      <c r="AD50" s="41" ph="1"/>
      <c r="AE50" s="41"/>
      <c r="AF50" s="41"/>
      <c r="AG50" s="42"/>
      <c r="AH50" s="42"/>
    </row>
    <row r="51" spans="10:34" ht="24" x14ac:dyDescent="0.3">
      <c r="J51" s="37" ph="1"/>
      <c r="K51" s="41" ph="1"/>
      <c r="L51" s="41" ph="1"/>
      <c r="M51" s="41" ph="1"/>
      <c r="N51" s="41" ph="1"/>
      <c r="O51" s="41" ph="1"/>
      <c r="P51" s="41" ph="1"/>
      <c r="Q51" s="41" ph="1"/>
      <c r="R51" s="41" ph="1"/>
      <c r="S51" s="41" ph="1"/>
      <c r="T51" s="41" ph="1"/>
      <c r="U51" s="41" ph="1"/>
      <c r="V51" s="41" ph="1"/>
      <c r="W51" s="41" ph="1"/>
      <c r="X51" s="41" ph="1"/>
      <c r="Y51" s="41" ph="1"/>
      <c r="Z51" s="41" ph="1"/>
      <c r="AA51" s="41" ph="1"/>
      <c r="AB51" s="41" ph="1"/>
      <c r="AC51" s="41" ph="1"/>
      <c r="AD51" s="41" ph="1"/>
      <c r="AE51" s="41"/>
      <c r="AF51" s="41"/>
      <c r="AG51" s="42"/>
      <c r="AH51" s="42"/>
    </row>
    <row r="52" spans="10:34" ht="24" x14ac:dyDescent="0.3">
      <c r="J52" s="37" ph="1"/>
      <c r="K52" s="41" ph="1"/>
      <c r="L52" s="41" ph="1"/>
      <c r="M52" s="41" ph="1"/>
      <c r="N52" s="41" ph="1"/>
      <c r="O52" s="41" ph="1"/>
      <c r="P52" s="41" ph="1"/>
      <c r="Q52" s="41" ph="1"/>
      <c r="R52" s="41" ph="1"/>
      <c r="S52" s="41" ph="1"/>
      <c r="T52" s="41" ph="1"/>
      <c r="U52" s="41" ph="1"/>
      <c r="V52" s="41" ph="1"/>
      <c r="W52" s="41" ph="1"/>
      <c r="X52" s="41" ph="1"/>
      <c r="Y52" s="41" ph="1"/>
      <c r="Z52" s="41" ph="1"/>
      <c r="AA52" s="41" ph="1"/>
      <c r="AB52" s="41" ph="1"/>
      <c r="AC52" s="41" ph="1"/>
      <c r="AD52" s="41" ph="1"/>
      <c r="AE52" s="41"/>
      <c r="AF52" s="41"/>
      <c r="AG52" s="42"/>
      <c r="AH52" s="42"/>
    </row>
    <row r="53" spans="10:34" ht="24" x14ac:dyDescent="0.3">
      <c r="J53" s="37" ph="1"/>
      <c r="K53" s="41" ph="1"/>
      <c r="L53" s="41" ph="1"/>
      <c r="M53" s="41" ph="1"/>
      <c r="N53" s="41" ph="1"/>
      <c r="O53" s="41" ph="1"/>
      <c r="P53" s="41" ph="1"/>
      <c r="Q53" s="41" ph="1"/>
      <c r="R53" s="41" ph="1"/>
      <c r="S53" s="41" ph="1"/>
      <c r="T53" s="41" ph="1"/>
      <c r="U53" s="41" ph="1"/>
      <c r="V53" s="41" ph="1"/>
      <c r="W53" s="41" ph="1"/>
      <c r="X53" s="41" ph="1"/>
      <c r="Y53" s="41" ph="1"/>
      <c r="Z53" s="41" ph="1"/>
      <c r="AA53" s="41" ph="1"/>
      <c r="AB53" s="41" ph="1"/>
      <c r="AC53" s="41" ph="1"/>
      <c r="AD53" s="41" ph="1"/>
      <c r="AE53" s="41"/>
      <c r="AF53" s="41"/>
      <c r="AG53" s="42"/>
      <c r="AH53" s="42"/>
    </row>
    <row r="54" spans="10:34" ht="24" x14ac:dyDescent="0.3">
      <c r="J54" s="37" ph="1"/>
      <c r="K54" s="41" ph="1"/>
      <c r="L54" s="41" ph="1"/>
      <c r="M54" s="41" ph="1"/>
      <c r="N54" s="41" ph="1"/>
      <c r="O54" s="41" ph="1"/>
      <c r="P54" s="41" ph="1"/>
      <c r="Q54" s="41" ph="1"/>
      <c r="R54" s="41" ph="1"/>
      <c r="S54" s="41" ph="1"/>
      <c r="T54" s="41" ph="1"/>
      <c r="U54" s="41" ph="1"/>
      <c r="V54" s="41" ph="1"/>
      <c r="W54" s="41" ph="1"/>
      <c r="X54" s="41" ph="1"/>
      <c r="Y54" s="41" ph="1"/>
      <c r="Z54" s="41" ph="1"/>
      <c r="AA54" s="41" ph="1"/>
      <c r="AB54" s="41" ph="1"/>
      <c r="AC54" s="41" ph="1"/>
      <c r="AD54" s="41" ph="1"/>
      <c r="AE54" s="42"/>
      <c r="AF54" s="42"/>
      <c r="AG54" s="42"/>
      <c r="AH54" s="42"/>
    </row>
    <row r="55" spans="10:34" ht="24" x14ac:dyDescent="0.3">
      <c r="J55" s="37" ph="1"/>
      <c r="K55" s="41" ph="1"/>
      <c r="L55" s="41" ph="1"/>
      <c r="M55" s="41" ph="1"/>
      <c r="N55" s="41" ph="1"/>
      <c r="O55" s="41" ph="1"/>
      <c r="P55" s="41" ph="1"/>
      <c r="Q55" s="41" ph="1"/>
      <c r="R55" s="41" ph="1"/>
      <c r="S55" s="41" ph="1"/>
      <c r="T55" s="41" ph="1"/>
      <c r="U55" s="41" ph="1"/>
      <c r="V55" s="41" ph="1"/>
      <c r="W55" s="41" ph="1"/>
      <c r="X55" s="41" ph="1"/>
      <c r="Y55" s="41" ph="1"/>
      <c r="Z55" s="41" ph="1"/>
      <c r="AA55" s="41" ph="1"/>
      <c r="AB55" s="41" ph="1"/>
      <c r="AC55" s="41" ph="1"/>
      <c r="AD55" s="41" ph="1"/>
      <c r="AE55" s="42"/>
      <c r="AF55" s="42"/>
      <c r="AG55" s="42"/>
      <c r="AH55" s="42"/>
    </row>
    <row r="56" spans="10:34" ht="24" x14ac:dyDescent="0.3">
      <c r="J56" s="37" ph="1"/>
      <c r="K56" s="41" ph="1"/>
      <c r="L56" s="41" ph="1"/>
      <c r="M56" s="41" ph="1"/>
      <c r="N56" s="41" ph="1"/>
      <c r="O56" s="41" ph="1"/>
      <c r="P56" s="41" ph="1"/>
      <c r="Q56" s="41" ph="1"/>
      <c r="R56" s="41" ph="1"/>
      <c r="S56" s="41" ph="1"/>
      <c r="T56" s="41" ph="1"/>
      <c r="U56" s="41" ph="1"/>
      <c r="V56" s="41" ph="1"/>
      <c r="W56" s="41" ph="1"/>
      <c r="X56" s="41" ph="1"/>
      <c r="Y56" s="41" ph="1"/>
      <c r="Z56" s="41" ph="1"/>
      <c r="AA56" s="41" ph="1"/>
      <c r="AB56" s="41" ph="1"/>
      <c r="AC56" s="41" ph="1"/>
      <c r="AD56" s="41" ph="1"/>
      <c r="AE56" s="42"/>
      <c r="AF56" s="42"/>
      <c r="AG56" s="42"/>
      <c r="AH56" s="42"/>
    </row>
    <row r="57" spans="10:34" ht="24" x14ac:dyDescent="0.3">
      <c r="J57" s="37" ph="1"/>
      <c r="K57" s="37" ph="1"/>
      <c r="L57" s="37" ph="1"/>
      <c r="M57" s="37" ph="1"/>
      <c r="N57" s="37" ph="1"/>
      <c r="O57" s="37" ph="1"/>
      <c r="P57" s="37" ph="1"/>
      <c r="Q57" s="37" ph="1"/>
      <c r="R57" s="37" ph="1"/>
      <c r="S57" s="37" ph="1"/>
      <c r="T57" s="37" ph="1"/>
      <c r="U57" s="37" ph="1"/>
      <c r="V57" s="37" ph="1"/>
      <c r="W57" s="37" ph="1"/>
      <c r="X57" s="37" ph="1"/>
      <c r="Y57" s="37" ph="1"/>
      <c r="Z57" s="37" ph="1"/>
      <c r="AA57" s="37" ph="1"/>
      <c r="AB57" s="37" ph="1"/>
      <c r="AC57" s="37" ph="1"/>
      <c r="AD57" s="37" ph="1"/>
    </row>
    <row r="58" spans="10:34" ht="24" x14ac:dyDescent="0.3">
      <c r="J58" s="37" ph="1"/>
      <c r="K58" s="37" ph="1"/>
      <c r="L58" s="37" ph="1"/>
      <c r="M58" s="37" ph="1"/>
      <c r="N58" s="37" ph="1"/>
      <c r="O58" s="37" ph="1"/>
      <c r="P58" s="37" ph="1"/>
      <c r="Q58" s="37" ph="1"/>
      <c r="R58" s="37" ph="1"/>
      <c r="S58" s="37" ph="1"/>
      <c r="T58" s="37" ph="1"/>
      <c r="U58" s="37" ph="1"/>
      <c r="V58" s="37" ph="1"/>
      <c r="W58" s="37" ph="1"/>
      <c r="X58" s="37" ph="1"/>
      <c r="Y58" s="37" ph="1"/>
      <c r="Z58" s="37" ph="1"/>
      <c r="AA58" s="37" ph="1"/>
      <c r="AB58" s="37" ph="1"/>
      <c r="AC58" s="37" ph="1"/>
      <c r="AD58" s="37" ph="1"/>
    </row>
    <row r="59" spans="10:34" ht="24" x14ac:dyDescent="0.3">
      <c r="J59" s="37" ph="1"/>
      <c r="K59" s="37" ph="1"/>
      <c r="L59" s="37" ph="1"/>
      <c r="M59" s="37" ph="1"/>
      <c r="N59" s="37" ph="1"/>
      <c r="O59" s="37" ph="1"/>
      <c r="P59" s="37" ph="1"/>
      <c r="Q59" s="37" ph="1"/>
      <c r="R59" s="37" ph="1"/>
      <c r="S59" s="37" ph="1"/>
      <c r="T59" s="37" ph="1"/>
      <c r="U59" s="37" ph="1"/>
      <c r="V59" s="37" ph="1"/>
      <c r="W59" s="37" ph="1"/>
      <c r="X59" s="37" ph="1"/>
      <c r="Y59" s="37" ph="1"/>
      <c r="Z59" s="37" ph="1"/>
      <c r="AA59" s="37" ph="1"/>
      <c r="AB59" s="37" ph="1"/>
      <c r="AC59" s="37" ph="1"/>
      <c r="AD59" s="37" ph="1"/>
    </row>
    <row r="60" spans="10:34" ht="24" x14ac:dyDescent="0.3">
      <c r="J60" s="37" ph="1"/>
      <c r="K60" s="37" ph="1"/>
      <c r="L60" s="37" ph="1"/>
      <c r="M60" s="37" ph="1"/>
      <c r="N60" s="37" ph="1"/>
      <c r="O60" s="37" ph="1"/>
      <c r="P60" s="37" ph="1"/>
      <c r="Q60" s="37" ph="1"/>
      <c r="R60" s="37" ph="1"/>
      <c r="S60" s="37" ph="1"/>
      <c r="T60" s="37" ph="1"/>
      <c r="U60" s="37" ph="1"/>
      <c r="V60" s="37" ph="1"/>
      <c r="W60" s="37" ph="1"/>
      <c r="X60" s="37" ph="1"/>
      <c r="Y60" s="37" ph="1"/>
      <c r="Z60" s="37" ph="1"/>
      <c r="AA60" s="37" ph="1"/>
      <c r="AB60" s="37" ph="1"/>
      <c r="AC60" s="37" ph="1"/>
      <c r="AD60" s="37" ph="1"/>
    </row>
    <row r="61" spans="10:34" ht="24" x14ac:dyDescent="0.3">
      <c r="J61" s="37" ph="1"/>
      <c r="K61" s="37" ph="1"/>
      <c r="L61" s="37" ph="1"/>
      <c r="M61" s="37" ph="1"/>
      <c r="N61" s="37" ph="1"/>
      <c r="O61" s="37" ph="1"/>
      <c r="P61" s="37" ph="1"/>
      <c r="Q61" s="37" ph="1"/>
      <c r="R61" s="37" ph="1"/>
      <c r="S61" s="37" ph="1"/>
      <c r="T61" s="37" ph="1"/>
      <c r="U61" s="37" ph="1"/>
      <c r="V61" s="37" ph="1"/>
      <c r="W61" s="37" ph="1"/>
      <c r="X61" s="37" ph="1"/>
      <c r="Y61" s="37" ph="1"/>
      <c r="Z61" s="37" ph="1"/>
      <c r="AA61" s="37" ph="1"/>
      <c r="AB61" s="37" ph="1"/>
      <c r="AC61" s="37" ph="1"/>
      <c r="AD61" s="37" ph="1"/>
    </row>
    <row r="62" spans="10:34" ht="24" x14ac:dyDescent="0.3">
      <c r="J62" s="37" ph="1"/>
      <c r="K62" s="37" ph="1"/>
      <c r="L62" s="37" ph="1"/>
      <c r="M62" s="37" ph="1"/>
      <c r="N62" s="37" ph="1"/>
      <c r="O62" s="37" ph="1"/>
      <c r="P62" s="37" ph="1"/>
      <c r="Q62" s="37" ph="1"/>
      <c r="R62" s="37" ph="1"/>
      <c r="S62" s="37" ph="1"/>
      <c r="T62" s="37" ph="1"/>
      <c r="U62" s="37" ph="1"/>
      <c r="V62" s="37" ph="1"/>
      <c r="W62" s="37" ph="1"/>
      <c r="X62" s="37" ph="1"/>
      <c r="Y62" s="37" ph="1"/>
      <c r="Z62" s="37" ph="1"/>
      <c r="AA62" s="37" ph="1"/>
      <c r="AB62" s="37" ph="1"/>
      <c r="AC62" s="37" ph="1"/>
      <c r="AD62" s="37" ph="1"/>
    </row>
    <row r="63" spans="10:34" ht="24" x14ac:dyDescent="0.3">
      <c r="J63" s="37" ph="1"/>
      <c r="K63" s="37" ph="1"/>
      <c r="L63" s="37" ph="1"/>
      <c r="M63" s="37" ph="1"/>
      <c r="N63" s="37" ph="1"/>
      <c r="O63" s="37" ph="1"/>
      <c r="P63" s="37" ph="1"/>
      <c r="Q63" s="37" ph="1"/>
      <c r="R63" s="37" ph="1"/>
      <c r="S63" s="37" ph="1"/>
      <c r="T63" s="37" ph="1"/>
      <c r="U63" s="37" ph="1"/>
      <c r="V63" s="37" ph="1"/>
      <c r="W63" s="37" ph="1"/>
      <c r="X63" s="37" ph="1"/>
      <c r="Y63" s="37" ph="1"/>
      <c r="Z63" s="37" ph="1"/>
      <c r="AA63" s="37" ph="1"/>
      <c r="AB63" s="37" ph="1"/>
      <c r="AC63" s="37" ph="1"/>
      <c r="AD63" s="37" ph="1"/>
    </row>
    <row r="64" spans="10:34" ht="24" x14ac:dyDescent="0.3">
      <c r="J64" s="37" ph="1"/>
      <c r="K64" s="37" ph="1"/>
      <c r="L64" s="37" ph="1"/>
      <c r="M64" s="37" ph="1"/>
      <c r="N64" s="37" ph="1"/>
      <c r="O64" s="37" ph="1"/>
      <c r="P64" s="37" ph="1"/>
      <c r="Q64" s="37" ph="1"/>
      <c r="R64" s="37" ph="1"/>
      <c r="S64" s="37" ph="1"/>
      <c r="T64" s="37" ph="1"/>
      <c r="U64" s="37" ph="1"/>
      <c r="V64" s="37" ph="1"/>
      <c r="W64" s="37" ph="1"/>
      <c r="X64" s="37" ph="1"/>
      <c r="Y64" s="37" ph="1"/>
      <c r="Z64" s="37" ph="1"/>
      <c r="AA64" s="37" ph="1"/>
      <c r="AB64" s="37" ph="1"/>
      <c r="AC64" s="37" ph="1"/>
      <c r="AD64" s="37" ph="1"/>
    </row>
    <row r="65" spans="10:30" ht="24" x14ac:dyDescent="0.3">
      <c r="J65" s="37" ph="1"/>
      <c r="K65" s="37" ph="1"/>
      <c r="L65" s="37" ph="1"/>
      <c r="M65" s="37" ph="1"/>
      <c r="N65" s="37" ph="1"/>
      <c r="O65" s="37" ph="1"/>
      <c r="P65" s="37" ph="1"/>
      <c r="Q65" s="37" ph="1"/>
      <c r="R65" s="37" ph="1"/>
      <c r="S65" s="37" ph="1"/>
      <c r="T65" s="37" ph="1"/>
      <c r="U65" s="37" ph="1"/>
      <c r="V65" s="37" ph="1"/>
      <c r="W65" s="37" ph="1"/>
      <c r="X65" s="37" ph="1"/>
      <c r="Y65" s="37" ph="1"/>
      <c r="Z65" s="37" ph="1"/>
      <c r="AA65" s="37" ph="1"/>
      <c r="AB65" s="37" ph="1"/>
      <c r="AC65" s="37" ph="1"/>
      <c r="AD65" s="37" ph="1"/>
    </row>
    <row r="66" spans="10:30" ht="24" x14ac:dyDescent="0.3">
      <c r="J66" s="37" ph="1"/>
      <c r="K66" s="37" ph="1"/>
      <c r="L66" s="37" ph="1"/>
      <c r="M66" s="37" ph="1"/>
      <c r="N66" s="37" ph="1"/>
      <c r="O66" s="37" ph="1"/>
      <c r="P66" s="37" ph="1"/>
      <c r="Q66" s="37" ph="1"/>
      <c r="R66" s="37" ph="1"/>
      <c r="S66" s="37" ph="1"/>
      <c r="T66" s="37" ph="1"/>
      <c r="U66" s="37" ph="1"/>
      <c r="V66" s="37" ph="1"/>
      <c r="W66" s="37" ph="1"/>
      <c r="X66" s="37" ph="1"/>
      <c r="Y66" s="37" ph="1"/>
      <c r="Z66" s="37" ph="1"/>
      <c r="AA66" s="37" ph="1"/>
      <c r="AB66" s="37" ph="1"/>
      <c r="AC66" s="37" ph="1"/>
      <c r="AD66" s="37" ph="1"/>
    </row>
  </sheetData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5465F-1127-493B-860A-5BF600B32F6F}">
  <dimension ref="A1:AH66"/>
  <sheetViews>
    <sheetView tabSelected="1" zoomScale="70" zoomScaleNormal="70" workbookViewId="0"/>
  </sheetViews>
  <sheetFormatPr defaultRowHeight="15" x14ac:dyDescent="0.45"/>
  <cols>
    <col min="1" max="1" width="15.5" style="1" customWidth="1"/>
    <col min="2" max="8" width="18.296875" style="1" customWidth="1"/>
    <col min="9" max="9" width="11.69921875" style="1" customWidth="1"/>
    <col min="10" max="10" width="8.796875" style="1"/>
    <col min="11" max="11" width="11.8984375" style="1" bestFit="1" customWidth="1"/>
    <col min="12" max="12" width="11.69921875" style="1" customWidth="1"/>
    <col min="13" max="26" width="11.8984375" style="1" bestFit="1" customWidth="1"/>
    <col min="27" max="29" width="11.69921875" style="1" bestFit="1" customWidth="1"/>
    <col min="30" max="16384" width="8.796875" style="1"/>
  </cols>
  <sheetData>
    <row r="1" spans="1:29" ht="17.399999999999999" customHeight="1" x14ac:dyDescent="0.45">
      <c r="A1" s="2" t="s">
        <v>63</v>
      </c>
      <c r="B1" s="24">
        <v>1000000</v>
      </c>
      <c r="C1" s="2"/>
      <c r="D1" s="2"/>
      <c r="E1" s="2"/>
      <c r="F1" s="2"/>
      <c r="G1" s="2"/>
      <c r="H1" s="2"/>
      <c r="J1" s="1" t="s">
        <v>81</v>
      </c>
    </row>
    <row r="2" spans="1:29" ht="17.399999999999999" customHeight="1" x14ac:dyDescent="0.5">
      <c r="A2" s="2" t="s">
        <v>64</v>
      </c>
      <c r="B2" s="3" cm="1">
        <f t="array" ref="B2">SUM(ABS(E7:E24))/B1</f>
        <v>19.573524647032745</v>
      </c>
      <c r="C2" s="28"/>
      <c r="D2" s="28"/>
      <c r="E2" s="2"/>
      <c r="F2" s="2"/>
      <c r="G2" s="2"/>
      <c r="H2" s="2"/>
      <c r="J2" s="29" t="s">
        <v>78</v>
      </c>
      <c r="K2" s="30" t="s">
        <v>0</v>
      </c>
      <c r="L2" s="30" t="s">
        <v>1</v>
      </c>
      <c r="M2" s="30" t="s">
        <v>2</v>
      </c>
      <c r="N2" s="30" t="s">
        <v>29</v>
      </c>
      <c r="O2" s="30" t="s">
        <v>3</v>
      </c>
      <c r="P2" s="30" t="s">
        <v>4</v>
      </c>
      <c r="Q2" s="30" t="s">
        <v>5</v>
      </c>
      <c r="R2" s="30" t="s">
        <v>6</v>
      </c>
      <c r="S2" s="30" t="s">
        <v>7</v>
      </c>
      <c r="T2" s="30" t="s">
        <v>8</v>
      </c>
      <c r="U2" s="30" t="s">
        <v>9</v>
      </c>
      <c r="V2" s="30" t="s">
        <v>35</v>
      </c>
      <c r="W2" s="31" t="s">
        <v>30</v>
      </c>
      <c r="X2" s="31" t="s">
        <v>34</v>
      </c>
      <c r="Y2" s="31" t="s">
        <v>36</v>
      </c>
      <c r="Z2" s="31" t="s">
        <v>37</v>
      </c>
      <c r="AA2" s="1" t="s">
        <v>79</v>
      </c>
      <c r="AB2" s="1" t="s">
        <v>80</v>
      </c>
    </row>
    <row r="3" spans="1:29" ht="17.399999999999999" customHeight="1" x14ac:dyDescent="0.45">
      <c r="A3" s="2" t="s">
        <v>74</v>
      </c>
      <c r="B3" s="12">
        <f>-SUM(E7:E22)</f>
        <v>-2567044.6330495016</v>
      </c>
      <c r="C3" s="28"/>
      <c r="D3" s="28"/>
      <c r="E3" s="2"/>
      <c r="F3" s="2"/>
      <c r="G3" s="2"/>
      <c r="H3" s="2"/>
      <c r="J3" s="32" t="s">
        <v>0</v>
      </c>
      <c r="K3" s="43">
        <v>5.8299597340005904E-3</v>
      </c>
      <c r="L3" s="44">
        <v>3.4069954750864701E-3</v>
      </c>
      <c r="M3" s="44">
        <v>3.1421477788343799E-3</v>
      </c>
      <c r="N3" s="44">
        <v>2.7637689699929599E-3</v>
      </c>
      <c r="O3" s="44">
        <v>2.85446644913688E-3</v>
      </c>
      <c r="P3" s="44">
        <v>2.5317004463548199E-3</v>
      </c>
      <c r="Q3" s="44">
        <v>1.8106036473411399E-3</v>
      </c>
      <c r="R3" s="44">
        <v>5.7585993110759398E-3</v>
      </c>
      <c r="S3" s="44">
        <v>3.49783689661688E-3</v>
      </c>
      <c r="T3" s="44">
        <v>3.27667119996702E-3</v>
      </c>
      <c r="U3" s="44">
        <v>1.84871802548211E-3</v>
      </c>
      <c r="V3" s="44">
        <v>2.8284285870950302E-3</v>
      </c>
      <c r="W3" s="44">
        <v>4.4538898543678204E-3</v>
      </c>
      <c r="X3" s="44">
        <v>3.8852285926613498E-3</v>
      </c>
      <c r="Y3" s="44">
        <v>3.3459272203576499E-3</v>
      </c>
      <c r="Z3" s="51">
        <v>2.3882716544290999E-3</v>
      </c>
      <c r="AA3" s="56">
        <v>-1.6401859594602701E-3</v>
      </c>
      <c r="AB3" s="57">
        <v>1.44557790623664E-3</v>
      </c>
      <c r="AC3" s="47"/>
    </row>
    <row r="4" spans="1:29" ht="17.399999999999999" customHeight="1" x14ac:dyDescent="0.45">
      <c r="A4" s="2"/>
      <c r="B4" s="2"/>
      <c r="C4" s="28"/>
      <c r="D4" s="28"/>
      <c r="E4" s="2"/>
      <c r="F4" s="2"/>
      <c r="G4" s="2"/>
      <c r="H4" s="2"/>
      <c r="J4" s="32" t="s">
        <v>1</v>
      </c>
      <c r="K4" s="45">
        <v>3.4069954750864701E-3</v>
      </c>
      <c r="L4" s="46">
        <v>4.0507255910846402E-3</v>
      </c>
      <c r="M4" s="46">
        <v>3.7322299081792602E-3</v>
      </c>
      <c r="N4" s="46">
        <v>3.5859136268308802E-3</v>
      </c>
      <c r="O4" s="46">
        <v>3.7302063081317998E-3</v>
      </c>
      <c r="P4" s="46">
        <v>3.80871939815235E-3</v>
      </c>
      <c r="Q4" s="46">
        <v>4.1168179978793096E-3</v>
      </c>
      <c r="R4" s="46">
        <v>3.3084806011540002E-3</v>
      </c>
      <c r="S4" s="46">
        <v>4.0355364496097298E-3</v>
      </c>
      <c r="T4" s="46">
        <v>4.2689585719541696E-3</v>
      </c>
      <c r="U4" s="46">
        <v>4.5768107625426902E-3</v>
      </c>
      <c r="V4" s="46">
        <v>4.3297405751690204E-3</v>
      </c>
      <c r="W4" s="46">
        <v>3.55205924989E-3</v>
      </c>
      <c r="X4" s="46">
        <v>3.2356143953985602E-3</v>
      </c>
      <c r="Y4" s="46">
        <v>3.9675247357675502E-3</v>
      </c>
      <c r="Z4" s="52">
        <v>4.16185004563245E-3</v>
      </c>
      <c r="AA4" s="47">
        <v>1.8283227227344301E-3</v>
      </c>
      <c r="AB4" s="58">
        <v>-2.6206843664153502E-3</v>
      </c>
      <c r="AC4" s="47"/>
    </row>
    <row r="5" spans="1:29" ht="17.399999999999999" customHeight="1" x14ac:dyDescent="0.45">
      <c r="A5" s="26" t="s">
        <v>67</v>
      </c>
      <c r="B5" s="2"/>
      <c r="C5" s="2"/>
      <c r="D5" s="2"/>
      <c r="E5" s="2"/>
      <c r="F5" s="2"/>
      <c r="G5" s="2"/>
      <c r="H5" s="2"/>
      <c r="J5" s="32" t="s">
        <v>2</v>
      </c>
      <c r="K5" s="45">
        <v>3.1421477788343799E-3</v>
      </c>
      <c r="L5" s="46">
        <v>3.7322299081792602E-3</v>
      </c>
      <c r="M5" s="46">
        <v>4.5262824247393803E-3</v>
      </c>
      <c r="N5" s="46">
        <v>3.4142274887681099E-3</v>
      </c>
      <c r="O5" s="46">
        <v>4.0366021019494604E-3</v>
      </c>
      <c r="P5" s="46">
        <v>4.1999514814276204E-3</v>
      </c>
      <c r="Q5" s="46">
        <v>4.52626616926148E-3</v>
      </c>
      <c r="R5" s="46">
        <v>3.1230199306424302E-3</v>
      </c>
      <c r="S5" s="46">
        <v>3.9570433802044698E-3</v>
      </c>
      <c r="T5" s="46">
        <v>3.9934806936042597E-3</v>
      </c>
      <c r="U5" s="46">
        <v>4.1508506228562399E-3</v>
      </c>
      <c r="V5" s="46">
        <v>4.0623801854517399E-3</v>
      </c>
      <c r="W5" s="46">
        <v>3.43363237615834E-3</v>
      </c>
      <c r="X5" s="46">
        <v>3.1971072147716499E-3</v>
      </c>
      <c r="Y5" s="46">
        <v>4.1181664025726301E-3</v>
      </c>
      <c r="Z5" s="52">
        <v>4.2085888823201996E-3</v>
      </c>
      <c r="AA5" s="47">
        <v>1.4263362773666501E-3</v>
      </c>
      <c r="AB5" s="58">
        <v>-1.90473730675773E-3</v>
      </c>
      <c r="AC5" s="47"/>
    </row>
    <row r="6" spans="1:29" ht="17.399999999999999" customHeight="1" x14ac:dyDescent="0.45">
      <c r="A6" s="4"/>
      <c r="B6" s="5" t="s">
        <v>53</v>
      </c>
      <c r="C6" s="5" t="s">
        <v>54</v>
      </c>
      <c r="D6" s="5" t="s">
        <v>55</v>
      </c>
      <c r="E6" s="5" t="s">
        <v>56</v>
      </c>
      <c r="F6" s="5" t="s">
        <v>62</v>
      </c>
      <c r="G6" s="5" t="s">
        <v>73</v>
      </c>
      <c r="H6" s="5" t="s">
        <v>65</v>
      </c>
      <c r="J6" s="32" t="s">
        <v>29</v>
      </c>
      <c r="K6" s="45">
        <v>2.7637689699929599E-3</v>
      </c>
      <c r="L6" s="46">
        <v>3.5859136268308802E-3</v>
      </c>
      <c r="M6" s="46">
        <v>3.4142274887681099E-3</v>
      </c>
      <c r="N6" s="46">
        <v>4.9076419068713401E-3</v>
      </c>
      <c r="O6" s="46">
        <v>3.24847298388485E-3</v>
      </c>
      <c r="P6" s="46">
        <v>3.6592088177121399E-3</v>
      </c>
      <c r="Q6" s="46">
        <v>3.2908565361027698E-3</v>
      </c>
      <c r="R6" s="46">
        <v>2.6230841083631001E-3</v>
      </c>
      <c r="S6" s="46">
        <v>3.0381168656835101E-3</v>
      </c>
      <c r="T6" s="46">
        <v>3.8997580343966601E-3</v>
      </c>
      <c r="U6" s="46">
        <v>3.9486956819440701E-3</v>
      </c>
      <c r="V6" s="46">
        <v>3.7957340305330902E-3</v>
      </c>
      <c r="W6" s="46">
        <v>3.4517728841425401E-3</v>
      </c>
      <c r="X6" s="46">
        <v>2.8104213813818198E-3</v>
      </c>
      <c r="Y6" s="46">
        <v>4.0291255423662298E-3</v>
      </c>
      <c r="Z6" s="52">
        <v>4.3275788516718497E-3</v>
      </c>
      <c r="AA6" s="47">
        <v>1.35433821112685E-3</v>
      </c>
      <c r="AB6" s="58">
        <v>-1.01130939657644E-3</v>
      </c>
      <c r="AC6" s="47"/>
    </row>
    <row r="7" spans="1:29" ht="17.399999999999999" customHeight="1" x14ac:dyDescent="0.45">
      <c r="A7" s="6" t="s">
        <v>0</v>
      </c>
      <c r="B7" s="18">
        <v>0</v>
      </c>
      <c r="C7" s="19">
        <v>122</v>
      </c>
      <c r="D7" s="8">
        <f>VLOOKUP(A7,スポット価格!A:B,2,FALSE)</f>
        <v>158.512</v>
      </c>
      <c r="E7" s="7">
        <f>B7*D7</f>
        <v>0</v>
      </c>
      <c r="F7" s="9">
        <f>C7*365/D7/10000</f>
        <v>2.8092510346219842E-2</v>
      </c>
      <c r="G7" s="9">
        <f>SQRT(K3)</f>
        <v>7.6354172996638436E-2</v>
      </c>
      <c r="H7" s="8">
        <f t="shared" ref="H7:H22" si="0">F7/G7</f>
        <v>0.36792370663822971</v>
      </c>
      <c r="I7" s="33"/>
      <c r="J7" s="32" t="s">
        <v>3</v>
      </c>
      <c r="K7" s="45">
        <v>2.85446644913688E-3</v>
      </c>
      <c r="L7" s="46">
        <v>3.7302063081317998E-3</v>
      </c>
      <c r="M7" s="46">
        <v>4.0366021019494604E-3</v>
      </c>
      <c r="N7" s="46">
        <v>3.24847298388485E-3</v>
      </c>
      <c r="O7" s="46">
        <v>7.0094638441331996E-3</v>
      </c>
      <c r="P7" s="46">
        <v>5.6901559433486003E-3</v>
      </c>
      <c r="Q7" s="46">
        <v>6.6656121519569596E-3</v>
      </c>
      <c r="R7" s="46">
        <v>2.9611978723645799E-3</v>
      </c>
      <c r="S7" s="46">
        <v>5.57111095912146E-3</v>
      </c>
      <c r="T7" s="46">
        <v>3.9568581004227601E-3</v>
      </c>
      <c r="U7" s="46">
        <v>5.3266695734173596E-3</v>
      </c>
      <c r="V7" s="46">
        <v>4.4212325648996399E-3</v>
      </c>
      <c r="W7" s="46">
        <v>3.7622041067488401E-3</v>
      </c>
      <c r="X7" s="46">
        <v>3.47284668505468E-3</v>
      </c>
      <c r="Y7" s="46">
        <v>4.9686730740174396E-3</v>
      </c>
      <c r="Z7" s="52">
        <v>5.0618448227696599E-3</v>
      </c>
      <c r="AA7" s="47">
        <v>2.6905683938033501E-3</v>
      </c>
      <c r="AB7" s="58">
        <v>-3.9223468863884602E-3</v>
      </c>
      <c r="AC7" s="47"/>
    </row>
    <row r="8" spans="1:29" ht="17.399999999999999" customHeight="1" x14ac:dyDescent="0.45">
      <c r="A8" s="2" t="s">
        <v>1</v>
      </c>
      <c r="B8" s="20">
        <v>-22000</v>
      </c>
      <c r="C8" s="21">
        <f>195/3</f>
        <v>65</v>
      </c>
      <c r="D8" s="10">
        <f>VLOOKUP(A8,スポット価格!A:B,2,FALSE)</f>
        <v>176.571</v>
      </c>
      <c r="E8" s="12">
        <f t="shared" ref="E8:E22" si="1">B8*D8</f>
        <v>-3884562</v>
      </c>
      <c r="F8" s="13">
        <f t="shared" ref="F8:F22" si="2">C8*365/D8/10000</f>
        <v>1.34365212860549E-2</v>
      </c>
      <c r="G8" s="13">
        <f>SQRT(L4)</f>
        <v>6.3645310833435637E-2</v>
      </c>
      <c r="H8" s="10">
        <f t="shared" si="0"/>
        <v>0.21111565188548209</v>
      </c>
      <c r="I8" s="33"/>
      <c r="J8" s="32" t="s">
        <v>4</v>
      </c>
      <c r="K8" s="45">
        <v>2.5317004463548199E-3</v>
      </c>
      <c r="L8" s="46">
        <v>3.80871939815235E-3</v>
      </c>
      <c r="M8" s="46">
        <v>4.1999514814276204E-3</v>
      </c>
      <c r="N8" s="46">
        <v>3.6592088177121399E-3</v>
      </c>
      <c r="O8" s="46">
        <v>5.6901559433486003E-3</v>
      </c>
      <c r="P8" s="46">
        <v>6.9990348775671E-3</v>
      </c>
      <c r="Q8" s="46">
        <v>6.1087529321058398E-3</v>
      </c>
      <c r="R8" s="46">
        <v>2.7423769628978898E-3</v>
      </c>
      <c r="S8" s="46">
        <v>4.7590901642177701E-3</v>
      </c>
      <c r="T8" s="46">
        <v>4.1352909261639604E-3</v>
      </c>
      <c r="U8" s="46">
        <v>5.1118271217690803E-3</v>
      </c>
      <c r="V8" s="46">
        <v>4.5253416240762798E-3</v>
      </c>
      <c r="W8" s="46">
        <v>3.5648233327060901E-3</v>
      </c>
      <c r="X8" s="46">
        <v>3.28694282855514E-3</v>
      </c>
      <c r="Y8" s="46">
        <v>4.6893129078096098E-3</v>
      </c>
      <c r="Z8" s="52">
        <v>5.3529774371184197E-3</v>
      </c>
      <c r="AA8" s="47">
        <v>2.8378969461068898E-3</v>
      </c>
      <c r="AB8" s="58">
        <v>-2.3148594368689302E-3</v>
      </c>
      <c r="AC8" s="47"/>
    </row>
    <row r="9" spans="1:29" ht="17.399999999999999" customHeight="1" x14ac:dyDescent="0.45">
      <c r="A9" s="2" t="s">
        <v>2</v>
      </c>
      <c r="B9" s="20">
        <v>12000</v>
      </c>
      <c r="C9" s="21">
        <v>150</v>
      </c>
      <c r="D9" s="10">
        <f>VLOOKUP(A9,スポット価格!A:B,2,FALSE)</f>
        <v>211.607</v>
      </c>
      <c r="E9" s="12">
        <f t="shared" si="1"/>
        <v>2539284</v>
      </c>
      <c r="F9" s="13">
        <f t="shared" si="2"/>
        <v>2.5873435188817007E-2</v>
      </c>
      <c r="G9" s="13">
        <f>SQRT(M5)</f>
        <v>6.7277651748105627E-2</v>
      </c>
      <c r="H9" s="10">
        <f t="shared" si="0"/>
        <v>0.38457696599889934</v>
      </c>
      <c r="I9" s="33"/>
      <c r="J9" s="32" t="s">
        <v>5</v>
      </c>
      <c r="K9" s="45">
        <v>1.8106036473411399E-3</v>
      </c>
      <c r="L9" s="46">
        <v>4.1168179978793096E-3</v>
      </c>
      <c r="M9" s="46">
        <v>4.52626616926148E-3</v>
      </c>
      <c r="N9" s="46">
        <v>3.2908565361027698E-3</v>
      </c>
      <c r="O9" s="46">
        <v>6.6656121519569596E-3</v>
      </c>
      <c r="P9" s="46">
        <v>6.1087529321058398E-3</v>
      </c>
      <c r="Q9" s="46">
        <v>1.2372726343964E-2</v>
      </c>
      <c r="R9" s="46">
        <v>1.8529518265243199E-3</v>
      </c>
      <c r="S9" s="46">
        <v>7.4496459930735899E-3</v>
      </c>
      <c r="T9" s="46">
        <v>4.9259047108645799E-3</v>
      </c>
      <c r="U9" s="46">
        <v>8.1828534186102597E-3</v>
      </c>
      <c r="V9" s="46">
        <v>6.0881789991917403E-3</v>
      </c>
      <c r="W9" s="46">
        <v>2.7597854570937802E-3</v>
      </c>
      <c r="X9" s="46">
        <v>3.4222591998697102E-3</v>
      </c>
      <c r="Y9" s="46">
        <v>4.3512649817885199E-3</v>
      </c>
      <c r="Z9" s="52">
        <v>6.19584806211812E-3</v>
      </c>
      <c r="AA9" s="47">
        <v>5.4011566949250904E-3</v>
      </c>
      <c r="AB9" s="58">
        <v>-7.4859052950680804E-3</v>
      </c>
      <c r="AC9" s="47"/>
    </row>
    <row r="10" spans="1:29" ht="17.399999999999999" customHeight="1" x14ac:dyDescent="0.45">
      <c r="A10" s="2" t="s">
        <v>29</v>
      </c>
      <c r="B10" s="20">
        <v>-18000</v>
      </c>
      <c r="C10" s="21">
        <v>-46</v>
      </c>
      <c r="D10" s="10">
        <f>VLOOKUP(A10,スポット価格!A:B,2,FALSE)</f>
        <v>193.15899999999999</v>
      </c>
      <c r="E10" s="12">
        <f t="shared" si="1"/>
        <v>-3476862</v>
      </c>
      <c r="F10" s="13">
        <f t="shared" si="2"/>
        <v>-8.6923208341314669E-3</v>
      </c>
      <c r="G10" s="13">
        <f>SQRT(N6)</f>
        <v>7.0054563783320645E-2</v>
      </c>
      <c r="H10" s="10">
        <f t="shared" si="0"/>
        <v>-0.12407929426292466</v>
      </c>
      <c r="I10" s="33"/>
      <c r="J10" s="32" t="s">
        <v>6</v>
      </c>
      <c r="K10" s="45">
        <v>5.7585993110759398E-3</v>
      </c>
      <c r="L10" s="46">
        <v>3.3084806011540002E-3</v>
      </c>
      <c r="M10" s="46">
        <v>3.1230199306424302E-3</v>
      </c>
      <c r="N10" s="46">
        <v>2.6230841083631001E-3</v>
      </c>
      <c r="O10" s="46">
        <v>2.9611978723645799E-3</v>
      </c>
      <c r="P10" s="46">
        <v>2.7423769628978898E-3</v>
      </c>
      <c r="Q10" s="46">
        <v>1.8529518265243199E-3</v>
      </c>
      <c r="R10" s="46">
        <v>6.2657060928324997E-3</v>
      </c>
      <c r="S10" s="46">
        <v>3.7118880396249201E-3</v>
      </c>
      <c r="T10" s="46">
        <v>3.20351749601869E-3</v>
      </c>
      <c r="U10" s="46">
        <v>1.94695446679725E-3</v>
      </c>
      <c r="V10" s="46">
        <v>2.7453031462131199E-3</v>
      </c>
      <c r="W10" s="46">
        <v>4.3546594657590402E-3</v>
      </c>
      <c r="X10" s="46">
        <v>3.8773009964261601E-3</v>
      </c>
      <c r="Y10" s="46">
        <v>3.1453081966268401E-3</v>
      </c>
      <c r="Z10" s="52">
        <v>2.4667681079755702E-3</v>
      </c>
      <c r="AA10" s="47">
        <v>-2.03954757287384E-3</v>
      </c>
      <c r="AB10" s="58">
        <v>1.2095348187138599E-3</v>
      </c>
      <c r="AC10" s="47"/>
    </row>
    <row r="11" spans="1:29" ht="17.399999999999999" customHeight="1" x14ac:dyDescent="0.45">
      <c r="A11" s="2" t="s">
        <v>3</v>
      </c>
      <c r="B11" s="20">
        <v>0.22355624057560072</v>
      </c>
      <c r="C11" s="21">
        <v>106</v>
      </c>
      <c r="D11" s="10">
        <f>VLOOKUP(A11,スポット価格!A:B,2,FALSE)</f>
        <v>108.794</v>
      </c>
      <c r="E11" s="12">
        <f t="shared" si="1"/>
        <v>24.321577637181903</v>
      </c>
      <c r="F11" s="13">
        <f t="shared" si="2"/>
        <v>3.5562622938765005E-2</v>
      </c>
      <c r="G11" s="13">
        <f>SQRT(O7)</f>
        <v>8.3722540836582357E-2</v>
      </c>
      <c r="H11" s="10">
        <f t="shared" si="0"/>
        <v>0.42476760240924277</v>
      </c>
      <c r="I11" s="33"/>
      <c r="J11" s="32" t="s">
        <v>7</v>
      </c>
      <c r="K11" s="45">
        <v>3.49783689661688E-3</v>
      </c>
      <c r="L11" s="46">
        <v>4.0355364496097298E-3</v>
      </c>
      <c r="M11" s="46">
        <v>3.9570433802044698E-3</v>
      </c>
      <c r="N11" s="46">
        <v>3.0381168656835101E-3</v>
      </c>
      <c r="O11" s="46">
        <v>5.57111095912146E-3</v>
      </c>
      <c r="P11" s="46">
        <v>4.7590901642177701E-3</v>
      </c>
      <c r="Q11" s="46">
        <v>7.4496459930735899E-3</v>
      </c>
      <c r="R11" s="46">
        <v>3.7118880396249201E-3</v>
      </c>
      <c r="S11" s="46">
        <v>9.3178968971175495E-3</v>
      </c>
      <c r="T11" s="46">
        <v>4.42133722110044E-3</v>
      </c>
      <c r="U11" s="46">
        <v>6.1974748613692898E-3</v>
      </c>
      <c r="V11" s="46">
        <v>4.8739746927868397E-3</v>
      </c>
      <c r="W11" s="46">
        <v>3.62888881140048E-3</v>
      </c>
      <c r="X11" s="46">
        <v>3.7059661164483798E-3</v>
      </c>
      <c r="Y11" s="46">
        <v>4.2329031302650198E-3</v>
      </c>
      <c r="Z11" s="52">
        <v>4.9175108488931597E-3</v>
      </c>
      <c r="AA11" s="47">
        <v>5.2101125426934798E-3</v>
      </c>
      <c r="AB11" s="58">
        <v>-4.6908788241907399E-3</v>
      </c>
      <c r="AC11" s="47"/>
    </row>
    <row r="12" spans="1:29" ht="17.399999999999999" customHeight="1" x14ac:dyDescent="0.45">
      <c r="A12" s="2" t="s">
        <v>4</v>
      </c>
      <c r="B12" s="20">
        <v>-13000</v>
      </c>
      <c r="C12" s="21">
        <v>32</v>
      </c>
      <c r="D12" s="10">
        <f>VLOOKUP(A12,スポット価格!A:B,2,FALSE)</f>
        <v>87.831999999999994</v>
      </c>
      <c r="E12" s="12">
        <f t="shared" si="1"/>
        <v>-1141816</v>
      </c>
      <c r="F12" s="13">
        <f t="shared" si="2"/>
        <v>1.3298114582384554E-2</v>
      </c>
      <c r="G12" s="13">
        <f>SQRT(P8)</f>
        <v>8.3660234744872067E-2</v>
      </c>
      <c r="H12" s="10">
        <f t="shared" si="0"/>
        <v>0.15895382821884393</v>
      </c>
      <c r="I12" s="33"/>
      <c r="J12" s="32" t="s">
        <v>8</v>
      </c>
      <c r="K12" s="45">
        <v>3.27667119996702E-3</v>
      </c>
      <c r="L12" s="46">
        <v>4.2689585719541696E-3</v>
      </c>
      <c r="M12" s="46">
        <v>3.9934806936042597E-3</v>
      </c>
      <c r="N12" s="46">
        <v>3.8997580343966601E-3</v>
      </c>
      <c r="O12" s="46">
        <v>3.9568581004227601E-3</v>
      </c>
      <c r="P12" s="46">
        <v>4.1352909261639604E-3</v>
      </c>
      <c r="Q12" s="46">
        <v>4.9259047108645799E-3</v>
      </c>
      <c r="R12" s="46">
        <v>3.20351749601869E-3</v>
      </c>
      <c r="S12" s="46">
        <v>4.42133722110044E-3</v>
      </c>
      <c r="T12" s="46">
        <v>4.9755119901356204E-3</v>
      </c>
      <c r="U12" s="46">
        <v>5.5548256729616398E-3</v>
      </c>
      <c r="V12" s="46">
        <v>4.9651906036990798E-3</v>
      </c>
      <c r="W12" s="46">
        <v>3.5186690756726902E-3</v>
      </c>
      <c r="X12" s="46">
        <v>3.35432859045009E-3</v>
      </c>
      <c r="Y12" s="46">
        <v>4.1037159035265201E-3</v>
      </c>
      <c r="Z12" s="52">
        <v>4.6452218455204997E-3</v>
      </c>
      <c r="AA12" s="47">
        <v>2.09579215597597E-3</v>
      </c>
      <c r="AB12" s="58">
        <v>-2.8480264317025201E-3</v>
      </c>
      <c r="AC12" s="47"/>
    </row>
    <row r="13" spans="1:29" ht="17.399999999999999" customHeight="1" x14ac:dyDescent="0.45">
      <c r="A13" s="2" t="s">
        <v>5</v>
      </c>
      <c r="B13" s="20">
        <v>10000</v>
      </c>
      <c r="C13" s="21">
        <v>16</v>
      </c>
      <c r="D13" s="10">
        <f>VLOOKUP(A13,スポット価格!A:B,2,FALSE)</f>
        <v>9.5749999999999993</v>
      </c>
      <c r="E13" s="12">
        <f t="shared" si="1"/>
        <v>95750</v>
      </c>
      <c r="F13" s="13">
        <f t="shared" si="2"/>
        <v>6.0992167101827678E-2</v>
      </c>
      <c r="G13" s="13">
        <f>SQRT(Q9)</f>
        <v>0.11123275751308155</v>
      </c>
      <c r="H13" s="10">
        <f t="shared" si="0"/>
        <v>0.54832918346607273</v>
      </c>
      <c r="I13" s="33"/>
      <c r="J13" s="32" t="s">
        <v>9</v>
      </c>
      <c r="K13" s="45">
        <v>1.84871802548211E-3</v>
      </c>
      <c r="L13" s="46">
        <v>4.5768107625426902E-3</v>
      </c>
      <c r="M13" s="46">
        <v>4.1508506228562399E-3</v>
      </c>
      <c r="N13" s="46">
        <v>3.9486956819440701E-3</v>
      </c>
      <c r="O13" s="46">
        <v>5.3266695734173596E-3</v>
      </c>
      <c r="P13" s="46">
        <v>5.1118271217690803E-3</v>
      </c>
      <c r="Q13" s="46">
        <v>8.1828534186102597E-3</v>
      </c>
      <c r="R13" s="46">
        <v>1.94695446679725E-3</v>
      </c>
      <c r="S13" s="46">
        <v>6.1974748613692898E-3</v>
      </c>
      <c r="T13" s="46">
        <v>5.5548256729616398E-3</v>
      </c>
      <c r="U13" s="46">
        <v>1.22888120551223E-2</v>
      </c>
      <c r="V13" s="46">
        <v>6.5113655642059396E-3</v>
      </c>
      <c r="W13" s="46">
        <v>2.4743115553860699E-3</v>
      </c>
      <c r="X13" s="46">
        <v>3.2200914434532399E-3</v>
      </c>
      <c r="Y13" s="46">
        <v>3.5937085569556801E-3</v>
      </c>
      <c r="Z13" s="52">
        <v>6.1654732933060698E-3</v>
      </c>
      <c r="AA13" s="47">
        <v>3.3404927410027102E-3</v>
      </c>
      <c r="AB13" s="58">
        <v>-9.9548494502760595E-3</v>
      </c>
      <c r="AC13" s="47"/>
    </row>
    <row r="14" spans="1:29" ht="17.399999999999999" customHeight="1" x14ac:dyDescent="0.45">
      <c r="A14" s="2" t="s">
        <v>6</v>
      </c>
      <c r="B14" s="20">
        <v>1000000</v>
      </c>
      <c r="C14" s="27">
        <f>27-18</f>
        <v>9</v>
      </c>
      <c r="D14" s="10">
        <f>VLOOKUP(A14,スポット価格!A:B,2,FALSE)</f>
        <v>3.1520000000000001</v>
      </c>
      <c r="E14" s="12">
        <f t="shared" si="1"/>
        <v>3152000</v>
      </c>
      <c r="F14" s="13">
        <f t="shared" si="2"/>
        <v>0.10421954314720813</v>
      </c>
      <c r="G14" s="13">
        <f>SQRT(R10)</f>
        <v>7.9156213229490083E-2</v>
      </c>
      <c r="H14" s="10">
        <f t="shared" si="0"/>
        <v>1.3166312396103932</v>
      </c>
      <c r="I14" s="33"/>
      <c r="J14" s="32" t="s">
        <v>35</v>
      </c>
      <c r="K14" s="45">
        <v>2.8284285870950302E-3</v>
      </c>
      <c r="L14" s="46">
        <v>4.3297405751690204E-3</v>
      </c>
      <c r="M14" s="46">
        <v>4.0623801854517399E-3</v>
      </c>
      <c r="N14" s="46">
        <v>3.7957340305330902E-3</v>
      </c>
      <c r="O14" s="46">
        <v>4.4212325648996399E-3</v>
      </c>
      <c r="P14" s="46">
        <v>4.5253416240762798E-3</v>
      </c>
      <c r="Q14" s="46">
        <v>6.0881789991917403E-3</v>
      </c>
      <c r="R14" s="46">
        <v>2.7453031462131199E-3</v>
      </c>
      <c r="S14" s="46">
        <v>4.8739746927868397E-3</v>
      </c>
      <c r="T14" s="46">
        <v>4.9651906036990798E-3</v>
      </c>
      <c r="U14" s="46">
        <v>6.5113655642059396E-3</v>
      </c>
      <c r="V14" s="46">
        <v>5.9850812504927096E-3</v>
      </c>
      <c r="W14" s="46">
        <v>3.24928588005756E-3</v>
      </c>
      <c r="X14" s="46">
        <v>3.2897094261915799E-3</v>
      </c>
      <c r="Y14" s="46">
        <v>4.1368619032584901E-3</v>
      </c>
      <c r="Z14" s="52">
        <v>5.12836310368559E-3</v>
      </c>
      <c r="AA14" s="47">
        <v>2.5204946134951001E-3</v>
      </c>
      <c r="AB14" s="58">
        <v>-3.9027680311378302E-3</v>
      </c>
      <c r="AC14" s="47"/>
    </row>
    <row r="15" spans="1:29" ht="17.399999999999999" customHeight="1" x14ac:dyDescent="0.45">
      <c r="A15" s="2" t="s">
        <v>7</v>
      </c>
      <c r="B15" s="20">
        <v>110000</v>
      </c>
      <c r="C15" s="21">
        <v>14</v>
      </c>
      <c r="D15" s="10">
        <f>VLOOKUP(A15,スポット価格!A:B,2,FALSE)</f>
        <v>8.5109999999999992</v>
      </c>
      <c r="E15" s="12">
        <f t="shared" si="1"/>
        <v>936209.99999999988</v>
      </c>
      <c r="F15" s="13">
        <f t="shared" si="2"/>
        <v>6.0039948302197159E-2</v>
      </c>
      <c r="G15" s="13">
        <f>SQRT(S11)</f>
        <v>9.6529254100078649E-2</v>
      </c>
      <c r="H15" s="10">
        <f t="shared" si="0"/>
        <v>0.62198707388694352</v>
      </c>
      <c r="I15" s="33"/>
      <c r="J15" s="32" t="s">
        <v>30</v>
      </c>
      <c r="K15" s="45">
        <v>4.4538898543678204E-3</v>
      </c>
      <c r="L15" s="46">
        <v>3.55205924989E-3</v>
      </c>
      <c r="M15" s="46">
        <v>3.43363237615834E-3</v>
      </c>
      <c r="N15" s="46">
        <v>3.4517728841425401E-3</v>
      </c>
      <c r="O15" s="46">
        <v>3.7622041067488401E-3</v>
      </c>
      <c r="P15" s="46">
        <v>3.5648233327060901E-3</v>
      </c>
      <c r="Q15" s="46">
        <v>2.7597854570937802E-3</v>
      </c>
      <c r="R15" s="46">
        <v>4.3546594657590402E-3</v>
      </c>
      <c r="S15" s="46">
        <v>3.62888881140048E-3</v>
      </c>
      <c r="T15" s="46">
        <v>3.5186690756726902E-3</v>
      </c>
      <c r="U15" s="46">
        <v>2.4743115553860699E-3</v>
      </c>
      <c r="V15" s="46">
        <v>3.24928588005756E-3</v>
      </c>
      <c r="W15" s="46">
        <v>5.0261692515815798E-3</v>
      </c>
      <c r="X15" s="46">
        <v>3.5378845067523799E-3</v>
      </c>
      <c r="Y15" s="46">
        <v>4.3777508821566096E-3</v>
      </c>
      <c r="Z15" s="52">
        <v>3.5734058802828401E-3</v>
      </c>
      <c r="AA15" s="47">
        <v>-2.9392343754484299E-4</v>
      </c>
      <c r="AB15" s="58">
        <v>1.1140556888212399E-3</v>
      </c>
      <c r="AC15" s="47"/>
    </row>
    <row r="16" spans="1:29" ht="17.399999999999999" customHeight="1" x14ac:dyDescent="0.45">
      <c r="A16" s="2" t="s">
        <v>8</v>
      </c>
      <c r="B16" s="20">
        <v>6.9557008181710733E-5</v>
      </c>
      <c r="C16" s="21">
        <v>5</v>
      </c>
      <c r="D16" s="10">
        <f>VLOOKUP(A16,スポット価格!A:B,2,FALSE)</f>
        <v>7.2560000000000002</v>
      </c>
      <c r="E16" s="12">
        <f t="shared" si="1"/>
        <v>5.0470565136649312E-4</v>
      </c>
      <c r="F16" s="13">
        <f t="shared" si="2"/>
        <v>2.5151598676956998E-2</v>
      </c>
      <c r="G16" s="13">
        <f>SQRT(T12)</f>
        <v>7.0537309206799348E-2</v>
      </c>
      <c r="H16" s="10">
        <f t="shared" si="0"/>
        <v>0.35657156418057045</v>
      </c>
      <c r="I16" s="33"/>
      <c r="J16" s="32" t="s">
        <v>34</v>
      </c>
      <c r="K16" s="45">
        <v>3.8852285926613498E-3</v>
      </c>
      <c r="L16" s="46">
        <v>3.2356143953985602E-3</v>
      </c>
      <c r="M16" s="46">
        <v>3.1971072147716499E-3</v>
      </c>
      <c r="N16" s="46">
        <v>2.8104213813818198E-3</v>
      </c>
      <c r="O16" s="46">
        <v>3.47284668505468E-3</v>
      </c>
      <c r="P16" s="46">
        <v>3.28694282855514E-3</v>
      </c>
      <c r="Q16" s="46">
        <v>3.4222591998697102E-3</v>
      </c>
      <c r="R16" s="46">
        <v>3.8773009964261601E-3</v>
      </c>
      <c r="S16" s="46">
        <v>3.7059661164483798E-3</v>
      </c>
      <c r="T16" s="46">
        <v>3.35432859045009E-3</v>
      </c>
      <c r="U16" s="46">
        <v>3.2200914434532399E-3</v>
      </c>
      <c r="V16" s="46">
        <v>3.2897094261915799E-3</v>
      </c>
      <c r="W16" s="46">
        <v>3.5378845067523799E-3</v>
      </c>
      <c r="X16" s="46">
        <v>3.3642593603359799E-3</v>
      </c>
      <c r="Y16" s="46">
        <v>3.2869966560409498E-3</v>
      </c>
      <c r="Z16" s="52">
        <v>3.21213232694621E-3</v>
      </c>
      <c r="AA16" s="47">
        <v>5.4490679048878202E-4</v>
      </c>
      <c r="AB16" s="58">
        <v>-1.72077515903721E-3</v>
      </c>
      <c r="AC16" s="47"/>
    </row>
    <row r="17" spans="1:34" ht="17.399999999999999" customHeight="1" x14ac:dyDescent="0.45">
      <c r="A17" s="2" t="s">
        <v>9</v>
      </c>
      <c r="B17" s="20">
        <v>9000000</v>
      </c>
      <c r="C17" s="21">
        <v>1.2</v>
      </c>
      <c r="D17" s="10">
        <f>VLOOKUP(A17,スポット価格!A:B,2,FALSE)</f>
        <v>0.48299999999999998</v>
      </c>
      <c r="E17" s="12">
        <f t="shared" si="1"/>
        <v>4347000</v>
      </c>
      <c r="F17" s="13">
        <f t="shared" si="2"/>
        <v>9.0683229813664598E-2</v>
      </c>
      <c r="G17" s="13">
        <f>SQRT(U13)</f>
        <v>0.11085491443829769</v>
      </c>
      <c r="H17" s="10">
        <f t="shared" si="0"/>
        <v>0.81803526955171002</v>
      </c>
      <c r="I17" s="33"/>
      <c r="J17" s="32" t="s">
        <v>36</v>
      </c>
      <c r="K17" s="45">
        <v>3.3459272203576499E-3</v>
      </c>
      <c r="L17" s="46">
        <v>3.9675247357675502E-3</v>
      </c>
      <c r="M17" s="46">
        <v>4.1181664025726301E-3</v>
      </c>
      <c r="N17" s="46">
        <v>4.0291255423662298E-3</v>
      </c>
      <c r="O17" s="46">
        <v>4.9686730740174396E-3</v>
      </c>
      <c r="P17" s="46">
        <v>4.6893129078096098E-3</v>
      </c>
      <c r="Q17" s="46">
        <v>4.3512649817885199E-3</v>
      </c>
      <c r="R17" s="46">
        <v>3.1453081966268401E-3</v>
      </c>
      <c r="S17" s="46">
        <v>4.2329031302650198E-3</v>
      </c>
      <c r="T17" s="46">
        <v>4.1037159035265201E-3</v>
      </c>
      <c r="U17" s="46">
        <v>3.5937085569556801E-3</v>
      </c>
      <c r="V17" s="46">
        <v>4.1368619032584901E-3</v>
      </c>
      <c r="W17" s="46">
        <v>4.3777508821566096E-3</v>
      </c>
      <c r="X17" s="46">
        <v>3.2869966560409498E-3</v>
      </c>
      <c r="Y17" s="46">
        <v>7.7670328103330404E-3</v>
      </c>
      <c r="Z17" s="52">
        <v>5.2282781753023796E-3</v>
      </c>
      <c r="AA17" s="47">
        <v>2.7607436022727E-3</v>
      </c>
      <c r="AB17" s="58">
        <v>-1.6242514594000299E-3</v>
      </c>
      <c r="AC17" s="47"/>
    </row>
    <row r="18" spans="1:34" ht="17.399999999999999" customHeight="1" x14ac:dyDescent="0.45">
      <c r="A18" s="2" t="s">
        <v>35</v>
      </c>
      <c r="B18" s="20">
        <v>1.5178893697402268E-2</v>
      </c>
      <c r="C18" s="21">
        <v>29</v>
      </c>
      <c r="D18" s="10">
        <f>VLOOKUP(A18,スポット価格!A:B,2,FALSE)</f>
        <v>40.173999999999999</v>
      </c>
      <c r="E18" s="12">
        <f t="shared" si="1"/>
        <v>0.60979687539943872</v>
      </c>
      <c r="F18" s="13">
        <f t="shared" si="2"/>
        <v>2.6347886692885947E-2</v>
      </c>
      <c r="G18" s="13">
        <f>SQRT(V14)</f>
        <v>7.736330687407765E-2</v>
      </c>
      <c r="H18" s="10">
        <f t="shared" si="0"/>
        <v>0.34057342889661829</v>
      </c>
      <c r="I18" s="33"/>
      <c r="J18" s="32" t="s">
        <v>37</v>
      </c>
      <c r="K18" s="48">
        <v>2.3882716544290999E-3</v>
      </c>
      <c r="L18" s="49">
        <v>4.16185004563245E-3</v>
      </c>
      <c r="M18" s="49">
        <v>4.2085888823201996E-3</v>
      </c>
      <c r="N18" s="49">
        <v>4.3275788516718497E-3</v>
      </c>
      <c r="O18" s="49">
        <v>5.0618448227696599E-3</v>
      </c>
      <c r="P18" s="49">
        <v>5.3529774371184197E-3</v>
      </c>
      <c r="Q18" s="49">
        <v>6.19584806211812E-3</v>
      </c>
      <c r="R18" s="49">
        <v>2.4667681079755702E-3</v>
      </c>
      <c r="S18" s="49">
        <v>4.9175108488931597E-3</v>
      </c>
      <c r="T18" s="49">
        <v>4.6452218455204997E-3</v>
      </c>
      <c r="U18" s="49">
        <v>6.1654732933060698E-3</v>
      </c>
      <c r="V18" s="49">
        <v>5.12836310368559E-3</v>
      </c>
      <c r="W18" s="49">
        <v>3.5734058802828401E-3</v>
      </c>
      <c r="X18" s="49">
        <v>3.21213232694621E-3</v>
      </c>
      <c r="Y18" s="49">
        <v>5.2282781753023796E-3</v>
      </c>
      <c r="Z18" s="53">
        <v>6.7851466859230299E-3</v>
      </c>
      <c r="AA18" s="47">
        <v>3.2536335391745502E-3</v>
      </c>
      <c r="AB18" s="58">
        <v>-3.75278457475723E-3</v>
      </c>
      <c r="AC18" s="47"/>
    </row>
    <row r="19" spans="1:34" ht="17.399999999999999" customHeight="1" x14ac:dyDescent="0.45">
      <c r="A19" s="14" t="s">
        <v>30</v>
      </c>
      <c r="B19" s="22">
        <v>7.890942714200401E-2</v>
      </c>
      <c r="C19" s="23">
        <v>38</v>
      </c>
      <c r="D19" s="16">
        <f>VLOOKUP(A19,スポット価格!A:B,2,FALSE)</f>
        <v>112.18</v>
      </c>
      <c r="E19" s="15">
        <f t="shared" si="1"/>
        <v>8.8520595367900103</v>
      </c>
      <c r="F19" s="17">
        <f t="shared" si="2"/>
        <v>1.2364057764307363E-2</v>
      </c>
      <c r="G19" s="17">
        <f>SQRT(W15)</f>
        <v>7.0895481178856384E-2</v>
      </c>
      <c r="H19" s="16">
        <f t="shared" si="0"/>
        <v>0.17439838983693612</v>
      </c>
      <c r="I19" s="33"/>
      <c r="J19" s="1" t="s">
        <v>79</v>
      </c>
      <c r="K19" s="59">
        <v>-1.6401859594602701E-3</v>
      </c>
      <c r="L19" s="47">
        <v>1.8283227227344301E-3</v>
      </c>
      <c r="M19" s="47">
        <v>1.4263362773666501E-3</v>
      </c>
      <c r="N19" s="47">
        <v>1.35433821112685E-3</v>
      </c>
      <c r="O19" s="47">
        <v>2.6905683938033501E-3</v>
      </c>
      <c r="P19" s="47">
        <v>2.8378969461068898E-3</v>
      </c>
      <c r="Q19" s="47">
        <v>5.4011566949250904E-3</v>
      </c>
      <c r="R19" s="47">
        <v>-2.03954757287384E-3</v>
      </c>
      <c r="S19" s="47">
        <v>5.2101125426934798E-3</v>
      </c>
      <c r="T19" s="47">
        <v>2.09579215597597E-3</v>
      </c>
      <c r="U19" s="47">
        <v>3.3404927410027102E-3</v>
      </c>
      <c r="V19" s="47">
        <v>2.5204946134951001E-3</v>
      </c>
      <c r="W19" s="47">
        <v>-2.9392343754484299E-4</v>
      </c>
      <c r="X19" s="47">
        <v>5.4490679048878202E-4</v>
      </c>
      <c r="Y19" s="47">
        <v>2.7607436022727E-3</v>
      </c>
      <c r="Z19" s="47">
        <v>3.2536335391745502E-3</v>
      </c>
      <c r="AA19" s="47">
        <v>7.9059283006401096E-2</v>
      </c>
      <c r="AB19" s="58">
        <v>-2.6092004583641099E-2</v>
      </c>
      <c r="AC19" s="47"/>
    </row>
    <row r="20" spans="1:34" ht="17.399999999999999" hidden="1" customHeight="1" x14ac:dyDescent="0.45">
      <c r="A20" s="2" t="s">
        <v>34</v>
      </c>
      <c r="B20" s="20">
        <v>-2.7598949935362019E-5</v>
      </c>
      <c r="C20" s="21">
        <v>24</v>
      </c>
      <c r="D20" s="10">
        <f>VLOOKUP(A20,スポット価格!A:B,2,FALSE)</f>
        <v>123.56100000000001</v>
      </c>
      <c r="E20" s="12">
        <f t="shared" si="1"/>
        <v>-3.4101538529632668E-3</v>
      </c>
      <c r="F20" s="13">
        <f t="shared" si="2"/>
        <v>7.0896156554252554E-3</v>
      </c>
      <c r="G20" s="13">
        <f>SQRT(X16)</f>
        <v>5.8002235821871383E-2</v>
      </c>
      <c r="H20" s="10">
        <f t="shared" si="0"/>
        <v>0.12223004087631938</v>
      </c>
      <c r="J20" s="1" t="s">
        <v>80</v>
      </c>
      <c r="K20" s="60">
        <v>1.44557790623664E-3</v>
      </c>
      <c r="L20" s="61">
        <v>-2.6206843664153502E-3</v>
      </c>
      <c r="M20" s="61">
        <v>-1.90473730675773E-3</v>
      </c>
      <c r="N20" s="61">
        <v>-1.01130939657644E-3</v>
      </c>
      <c r="O20" s="61">
        <v>-3.9223468863884602E-3</v>
      </c>
      <c r="P20" s="61">
        <v>-2.3148594368689302E-3</v>
      </c>
      <c r="Q20" s="61">
        <v>-7.4859052950680804E-3</v>
      </c>
      <c r="R20" s="61">
        <v>1.2095348187138599E-3</v>
      </c>
      <c r="S20" s="61">
        <v>-4.6908788241907399E-3</v>
      </c>
      <c r="T20" s="61">
        <v>-2.8480264317025201E-3</v>
      </c>
      <c r="U20" s="61">
        <v>-9.9548494502760595E-3</v>
      </c>
      <c r="V20" s="61">
        <v>-3.9027680311378302E-3</v>
      </c>
      <c r="W20" s="61">
        <v>1.1140556888212399E-3</v>
      </c>
      <c r="X20" s="61">
        <v>-1.72077515903721E-3</v>
      </c>
      <c r="Y20" s="61">
        <v>-1.6242514594000299E-3</v>
      </c>
      <c r="Z20" s="61">
        <v>-3.75278457475723E-3</v>
      </c>
      <c r="AA20" s="61">
        <v>-2.6092004583641099E-2</v>
      </c>
      <c r="AB20" s="62">
        <v>0.31766806989691199</v>
      </c>
      <c r="AC20" s="54"/>
      <c r="AD20" s="37"/>
      <c r="AE20" s="37"/>
      <c r="AF20" s="37"/>
    </row>
    <row r="21" spans="1:34" ht="17.399999999999999" hidden="1" customHeight="1" x14ac:dyDescent="0.5">
      <c r="A21" s="2" t="s">
        <v>36</v>
      </c>
      <c r="B21" s="20">
        <v>0.40980886852887594</v>
      </c>
      <c r="C21" s="21">
        <v>12</v>
      </c>
      <c r="D21" s="10">
        <f>VLOOKUP(A21,スポット価格!A:B,2,FALSE)</f>
        <v>16.73</v>
      </c>
      <c r="E21" s="12">
        <f t="shared" si="1"/>
        <v>6.8561023704880943</v>
      </c>
      <c r="F21" s="13">
        <f t="shared" si="2"/>
        <v>2.6180514046622836E-2</v>
      </c>
      <c r="G21" s="13">
        <f>SQRT(Y17)</f>
        <v>8.8130771075334638E-2</v>
      </c>
      <c r="H21" s="10">
        <f t="shared" si="0"/>
        <v>0.29706439336884499</v>
      </c>
      <c r="J21" s="29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4"/>
      <c r="AB21" s="54"/>
      <c r="AC21" s="54"/>
      <c r="AD21" s="37"/>
      <c r="AE21" s="37"/>
      <c r="AF21" s="37"/>
    </row>
    <row r="22" spans="1:34" ht="17.399999999999999" hidden="1" customHeight="1" x14ac:dyDescent="0.5">
      <c r="A22" s="14" t="s">
        <v>37</v>
      </c>
      <c r="B22" s="22">
        <v>-2.2381391759523014E-4</v>
      </c>
      <c r="C22" s="23">
        <v>4</v>
      </c>
      <c r="D22" s="16">
        <f>VLOOKUP(A22,スポット価格!A:B,2,FALSE)</f>
        <v>16.001999999999999</v>
      </c>
      <c r="E22" s="15">
        <f t="shared" si="1"/>
        <v>-3.5814703093588725E-3</v>
      </c>
      <c r="F22" s="17">
        <f t="shared" si="2"/>
        <v>9.1238595175603052E-3</v>
      </c>
      <c r="G22" s="17">
        <f>SQRT(Z18)</f>
        <v>8.2372001832679953E-2</v>
      </c>
      <c r="H22" s="50">
        <f t="shared" si="0"/>
        <v>0.11076408627403954</v>
      </c>
      <c r="J22" s="34" ph="1"/>
      <c r="K22" s="35" ph="1"/>
      <c r="L22" s="35" ph="1"/>
      <c r="M22" s="35" ph="1"/>
      <c r="N22" s="35" ph="1"/>
      <c r="O22" s="35" ph="1"/>
      <c r="P22" s="35" ph="1"/>
      <c r="Q22" s="35" ph="1"/>
      <c r="R22" s="35" ph="1"/>
      <c r="S22" s="35" ph="1"/>
      <c r="T22" s="35" ph="1"/>
      <c r="U22" s="35" ph="1"/>
      <c r="V22" s="35" ph="1"/>
      <c r="W22" s="36" ph="1"/>
      <c r="X22" s="36" ph="1"/>
      <c r="Y22" s="36" ph="1"/>
      <c r="Z22" s="36" ph="1"/>
      <c r="AA22" s="37" ph="1"/>
      <c r="AB22" s="37" ph="1"/>
      <c r="AC22" s="37" ph="1"/>
      <c r="AD22" s="37" ph="1"/>
      <c r="AE22" s="37"/>
      <c r="AF22" s="37"/>
    </row>
    <row r="23" spans="1:34" ht="17.399999999999999" hidden="1" customHeight="1" x14ac:dyDescent="0.5">
      <c r="A23" s="6" t="s">
        <v>79</v>
      </c>
      <c r="B23" s="19">
        <v>0</v>
      </c>
      <c r="C23" s="19">
        <v>-80</v>
      </c>
      <c r="D23" s="19">
        <v>4042</v>
      </c>
      <c r="E23" s="7">
        <f>B23*D23*D7</f>
        <v>0</v>
      </c>
      <c r="F23" s="9">
        <f>C23*365/D23/D7</f>
        <v>-4.5574760662583605E-2</v>
      </c>
      <c r="G23" s="9">
        <f>SQRT(AA19)</f>
        <v>0.28117482640947977</v>
      </c>
      <c r="H23" s="63">
        <f t="shared" ref="H23:H24" si="3">F23/G23</f>
        <v>-0.16208691668653258</v>
      </c>
      <c r="J23" s="34" ph="1"/>
      <c r="K23" s="35" ph="1"/>
      <c r="L23" s="35" ph="1"/>
      <c r="M23" s="35" ph="1"/>
      <c r="N23" s="35" ph="1"/>
      <c r="O23" s="35" ph="1"/>
      <c r="P23" s="35" ph="1"/>
      <c r="Q23" s="35" ph="1"/>
      <c r="R23" s="35" ph="1"/>
      <c r="S23" s="35" ph="1"/>
      <c r="T23" s="35" ph="1"/>
      <c r="U23" s="35" ph="1"/>
      <c r="V23" s="35" ph="1"/>
      <c r="W23" s="36" ph="1"/>
      <c r="X23" s="36" ph="1"/>
      <c r="Y23" s="36" ph="1"/>
      <c r="Z23" s="36" ph="1"/>
      <c r="AA23" s="37" ph="1"/>
      <c r="AB23" s="37" ph="1"/>
      <c r="AC23" s="37" ph="1"/>
      <c r="AD23" s="37" ph="1"/>
      <c r="AE23" s="37"/>
      <c r="AF23" s="37"/>
    </row>
    <row r="24" spans="1:34" ht="17.399999999999999" hidden="1" customHeight="1" x14ac:dyDescent="0.5">
      <c r="A24" s="14" t="s">
        <v>80</v>
      </c>
      <c r="B24" s="23">
        <v>0</v>
      </c>
      <c r="C24" s="23">
        <v>0</v>
      </c>
      <c r="D24" s="23">
        <v>95.331999999999994</v>
      </c>
      <c r="E24" s="15">
        <f>B24*D24*10*D7</f>
        <v>0</v>
      </c>
      <c r="F24" s="17">
        <f>C24*365/D24/D7/10</f>
        <v>0</v>
      </c>
      <c r="G24" s="17">
        <f>SQRT(AB20)</f>
        <v>0.56362050166482769</v>
      </c>
      <c r="H24" s="50">
        <f t="shared" si="3"/>
        <v>0</v>
      </c>
      <c r="J24" s="34" ph="1"/>
      <c r="K24" s="35" ph="1"/>
      <c r="L24" s="35" ph="1"/>
      <c r="M24" s="35" ph="1"/>
      <c r="N24" s="35" ph="1"/>
      <c r="O24" s="35" ph="1"/>
      <c r="P24" s="35" ph="1"/>
      <c r="Q24" s="35" ph="1"/>
      <c r="R24" s="35" ph="1"/>
      <c r="S24" s="35" ph="1"/>
      <c r="T24" s="35" ph="1"/>
      <c r="U24" s="35" ph="1"/>
      <c r="V24" s="35" ph="1"/>
      <c r="W24" s="36" ph="1"/>
      <c r="X24" s="36" ph="1"/>
      <c r="Y24" s="36" ph="1"/>
      <c r="Z24" s="36" ph="1"/>
      <c r="AA24" s="37" ph="1"/>
      <c r="AB24" s="37" ph="1"/>
      <c r="AC24" s="37" ph="1"/>
      <c r="AD24" s="37" ph="1"/>
      <c r="AE24" s="37"/>
      <c r="AF24" s="37"/>
    </row>
    <row r="25" spans="1:34" ht="17.399999999999999" customHeight="1" x14ac:dyDescent="0.5">
      <c r="A25" s="2"/>
      <c r="B25" s="2"/>
      <c r="C25" s="2"/>
      <c r="D25" s="2"/>
      <c r="E25" s="2"/>
      <c r="F25" s="2"/>
      <c r="G25" s="2"/>
      <c r="H25" s="2"/>
      <c r="J25" s="34" ph="1"/>
      <c r="K25" s="35" ph="1"/>
      <c r="L25" s="35" ph="1"/>
      <c r="M25" s="35" ph="1"/>
      <c r="N25" s="35" ph="1"/>
      <c r="O25" s="35" ph="1"/>
      <c r="P25" s="35" ph="1"/>
      <c r="Q25" s="35" ph="1"/>
      <c r="R25" s="35" ph="1"/>
      <c r="S25" s="35" ph="1"/>
      <c r="T25" s="35" ph="1"/>
      <c r="U25" s="35" ph="1"/>
      <c r="V25" s="35" ph="1"/>
      <c r="W25" s="36" ph="1"/>
      <c r="X25" s="36" ph="1"/>
      <c r="Y25" s="36" ph="1"/>
      <c r="Z25" s="36" ph="1"/>
      <c r="AA25" s="37" ph="1"/>
      <c r="AB25" s="37" ph="1"/>
      <c r="AC25" s="37" ph="1"/>
      <c r="AD25" s="37" ph="1"/>
      <c r="AE25" s="37"/>
      <c r="AF25" s="37"/>
    </row>
    <row r="26" spans="1:34" ht="17.399999999999999" customHeight="1" x14ac:dyDescent="0.5">
      <c r="A26" s="26" t="s">
        <v>54</v>
      </c>
      <c r="B26" s="2"/>
      <c r="C26" s="2"/>
      <c r="D26" s="2"/>
      <c r="E26" s="2"/>
      <c r="F26" s="2"/>
      <c r="G26" s="2"/>
      <c r="H26" s="2"/>
      <c r="J26" s="34" ph="1"/>
      <c r="K26" s="35" ph="1"/>
      <c r="L26" s="35" ph="1"/>
      <c r="M26" s="35" ph="1"/>
      <c r="N26" s="35" ph="1"/>
      <c r="O26" s="35" ph="1"/>
      <c r="P26" s="35" ph="1"/>
      <c r="Q26" s="35" ph="1"/>
      <c r="R26" s="35" ph="1"/>
      <c r="S26" s="35" ph="1"/>
      <c r="T26" s="35" ph="1"/>
      <c r="U26" s="35" ph="1"/>
      <c r="V26" s="35" ph="1"/>
      <c r="W26" s="36" ph="1"/>
      <c r="X26" s="36" ph="1"/>
      <c r="Y26" s="36" ph="1"/>
      <c r="Z26" s="36" ph="1"/>
      <c r="AA26" s="37" ph="1"/>
      <c r="AB26" s="37" ph="1"/>
      <c r="AC26" s="37" ph="1"/>
      <c r="AD26" s="37" ph="1"/>
      <c r="AE26" s="37"/>
      <c r="AF26" s="37"/>
    </row>
    <row r="27" spans="1:34" ht="17.399999999999999" customHeight="1" x14ac:dyDescent="0.5">
      <c r="A27" s="4"/>
      <c r="B27" s="5" t="s">
        <v>57</v>
      </c>
      <c r="C27" s="5" t="s">
        <v>58</v>
      </c>
      <c r="D27" s="5" t="s">
        <v>59</v>
      </c>
      <c r="E27" s="2"/>
      <c r="F27" s="2"/>
      <c r="G27" s="2"/>
      <c r="H27" s="2"/>
      <c r="J27" s="34" ph="1"/>
      <c r="K27" s="35" ph="1"/>
      <c r="L27" s="35" ph="1"/>
      <c r="M27" s="35" ph="1"/>
      <c r="N27" s="35" ph="1"/>
      <c r="O27" s="35" ph="1"/>
      <c r="P27" s="35" ph="1"/>
      <c r="Q27" s="35" ph="1"/>
      <c r="R27" s="35" ph="1"/>
      <c r="S27" s="35" ph="1"/>
      <c r="T27" s="35" ph="1"/>
      <c r="U27" s="35" ph="1"/>
      <c r="V27" s="35" ph="1"/>
      <c r="W27" s="36" ph="1"/>
      <c r="X27" s="36" ph="1"/>
      <c r="Y27" s="36" ph="1"/>
      <c r="Z27" s="36" ph="1"/>
      <c r="AA27" s="37" ph="1"/>
      <c r="AB27" s="37" ph="1"/>
      <c r="AC27" s="37" ph="1"/>
      <c r="AD27" s="37" ph="1"/>
      <c r="AE27" s="37"/>
      <c r="AF27" s="37"/>
    </row>
    <row r="28" spans="1:34" ht="17.399999999999999" customHeight="1" x14ac:dyDescent="0.5">
      <c r="A28" s="4" t="s">
        <v>60</v>
      </c>
      <c r="B28" s="11">
        <f>SUMPRODUCT(B7:B24,C7:C24)/10000</f>
        <v>2228.2032052204227</v>
      </c>
      <c r="C28" s="11">
        <f>B28*365/12</f>
        <v>67774.514158787861</v>
      </c>
      <c r="D28" s="11">
        <f>B28*365</f>
        <v>813294.16990545427</v>
      </c>
      <c r="E28" s="2"/>
      <c r="F28" s="2"/>
      <c r="G28" s="2"/>
      <c r="H28" s="2"/>
      <c r="J28" s="34" ph="1"/>
      <c r="K28" s="64" t="s" ph="1">
        <v>75</v>
      </c>
      <c r="L28" s="65" t="s" ph="1">
        <v>76</v>
      </c>
      <c r="M28" s="66" t="s" ph="1">
        <v>77</v>
      </c>
      <c r="N28" s="35" ph="1"/>
      <c r="O28" s="35" ph="1"/>
      <c r="P28" s="35" ph="1"/>
      <c r="Q28" s="35" ph="1"/>
      <c r="R28" s="35" ph="1"/>
      <c r="S28" s="35" ph="1"/>
      <c r="T28" s="35" ph="1"/>
      <c r="U28" s="35" ph="1"/>
      <c r="V28" s="35" ph="1"/>
      <c r="W28" s="36" ph="1"/>
      <c r="X28" s="36" ph="1"/>
      <c r="Y28" s="36" ph="1"/>
      <c r="Z28" s="36" ph="1"/>
      <c r="AA28" s="37" ph="1"/>
      <c r="AB28" s="37" ph="1"/>
      <c r="AC28" s="37" ph="1"/>
      <c r="AD28" s="37" ph="1"/>
      <c r="AE28" s="37"/>
      <c r="AF28" s="37"/>
    </row>
    <row r="29" spans="1:34" ht="17.399999999999999" customHeight="1" x14ac:dyDescent="0.5">
      <c r="A29" s="26" t="s">
        <v>66</v>
      </c>
      <c r="B29" s="2"/>
      <c r="C29" s="2"/>
      <c r="D29" s="2"/>
      <c r="E29" s="2"/>
      <c r="F29" s="2"/>
      <c r="G29" s="2"/>
      <c r="H29" s="2"/>
      <c r="J29" s="34" ph="1"/>
      <c r="K29" s="67">
        <f t="array" ref="K29:K46">MMULT(K3:Z18, E7:E22)</f>
        <v>11879.831999693773</v>
      </c>
      <c r="L29" s="67">
        <f t="shared" ref="L29:L44" si="4">K29*E7</f>
        <v>0</v>
      </c>
      <c r="M29" s="68">
        <f>L29/$D$31/$D$31</f>
        <v>0</v>
      </c>
      <c r="N29" s="39" ph="1"/>
      <c r="O29" s="39" ph="1"/>
      <c r="P29" s="39" ph="1"/>
      <c r="Q29" s="39" ph="1"/>
      <c r="R29" s="39" ph="1"/>
      <c r="S29" s="39" ph="1"/>
      <c r="T29" s="39" ph="1"/>
      <c r="U29" s="39" ph="1"/>
      <c r="V29" s="39" ph="1"/>
      <c r="W29" s="40" ph="1"/>
      <c r="X29" s="40" ph="1"/>
      <c r="Y29" s="40" ph="1"/>
      <c r="Z29" s="40" ph="1"/>
      <c r="AA29" s="41" ph="1"/>
      <c r="AB29" s="41" ph="1"/>
      <c r="AC29" s="41" ph="1"/>
      <c r="AD29" s="41" ph="1"/>
      <c r="AE29" s="41"/>
      <c r="AF29" s="41"/>
      <c r="AG29" s="42"/>
      <c r="AH29" s="42"/>
    </row>
    <row r="30" spans="1:34" ht="17.399999999999999" customHeight="1" x14ac:dyDescent="0.5">
      <c r="A30" s="4"/>
      <c r="B30" s="5" t="s">
        <v>57</v>
      </c>
      <c r="C30" s="5" t="s">
        <v>58</v>
      </c>
      <c r="D30" s="5" t="s">
        <v>59</v>
      </c>
      <c r="E30" s="2"/>
      <c r="F30" s="2"/>
      <c r="G30" s="2"/>
      <c r="H30" s="2"/>
      <c r="J30" s="34" ph="1"/>
      <c r="K30" s="67">
        <v>11421.48754204688</v>
      </c>
      <c r="L30" s="67">
        <f t="shared" si="4"/>
        <v>-44367476489.308708</v>
      </c>
      <c r="M30" s="68">
        <f t="shared" ref="M30:M46" si="5">L30/$D$31/$D$31</f>
        <v>-0.20954507138147199</v>
      </c>
      <c r="N30" s="39" ph="1"/>
      <c r="O30" s="39" ph="1"/>
      <c r="P30" s="39" ph="1"/>
      <c r="Q30" s="39" ph="1"/>
      <c r="R30" s="39" ph="1"/>
      <c r="S30" s="39" ph="1"/>
      <c r="T30" s="39" ph="1"/>
      <c r="U30" s="39" ph="1"/>
      <c r="V30" s="39" ph="1"/>
      <c r="W30" s="40" ph="1"/>
      <c r="X30" s="40" ph="1"/>
      <c r="Y30" s="40" ph="1"/>
      <c r="Z30" s="40" ph="1"/>
      <c r="AA30" s="41" ph="1"/>
      <c r="AB30" s="41" ph="1"/>
      <c r="AC30" s="41" ph="1"/>
      <c r="AD30" s="41" ph="1"/>
      <c r="AE30" s="41"/>
      <c r="AF30" s="41"/>
      <c r="AG30" s="42"/>
      <c r="AH30" s="42"/>
    </row>
    <row r="31" spans="1:34" ht="17.399999999999999" customHeight="1" x14ac:dyDescent="0.5">
      <c r="A31" s="4" t="s">
        <v>61</v>
      </c>
      <c r="B31" s="11">
        <f>D31/SQRT(250)</f>
        <v>29102.053472964959</v>
      </c>
      <c r="C31" s="11">
        <f>D31/SQRT(12)</f>
        <v>132832.09297387057</v>
      </c>
      <c r="D31" s="11">
        <f t="array" ref="D31">SQRT(MMULT(MMULT(TRANSPOSE($E$7:$E$24), K3:AB20), 最適化計算_GMO!$E$7:$E$24)/1)</f>
        <v>460143.86781291344</v>
      </c>
      <c r="E31" s="2"/>
      <c r="F31" s="2"/>
      <c r="G31" s="2"/>
      <c r="H31" s="2"/>
      <c r="J31" s="34" ph="1"/>
      <c r="K31" s="67">
        <v>12354.747754990052</v>
      </c>
      <c r="L31" s="67">
        <f t="shared" si="4"/>
        <v>31372213298.282162</v>
      </c>
      <c r="M31" s="68">
        <f t="shared" si="5"/>
        <v>0.14816918146262886</v>
      </c>
      <c r="N31" s="39" ph="1"/>
      <c r="O31" s="39" ph="1"/>
      <c r="P31" s="39" ph="1"/>
      <c r="Q31" s="39" ph="1"/>
      <c r="R31" s="39" ph="1"/>
      <c r="S31" s="39" ph="1"/>
      <c r="T31" s="39" ph="1"/>
      <c r="U31" s="39" ph="1"/>
      <c r="V31" s="39" ph="1"/>
      <c r="W31" s="40" ph="1"/>
      <c r="X31" s="40" ph="1"/>
      <c r="Y31" s="40" ph="1"/>
      <c r="Z31" s="40" ph="1"/>
      <c r="AA31" s="41" ph="1"/>
      <c r="AB31" s="41" ph="1"/>
      <c r="AC31" s="41" ph="1"/>
      <c r="AD31" s="41" ph="1"/>
      <c r="AE31" s="41"/>
      <c r="AF31" s="41"/>
      <c r="AG31" s="42"/>
      <c r="AH31" s="42"/>
    </row>
    <row r="32" spans="1:34" ht="17.399999999999999" customHeight="1" x14ac:dyDescent="0.5">
      <c r="A32" s="26" t="s">
        <v>65</v>
      </c>
      <c r="B32" s="2"/>
      <c r="C32" s="2"/>
      <c r="D32" s="2"/>
      <c r="E32" s="2"/>
      <c r="F32" s="2"/>
      <c r="G32" s="2"/>
      <c r="H32" s="2"/>
      <c r="J32" s="34" ph="1"/>
      <c r="K32" s="67">
        <v>2091.1482155271383</v>
      </c>
      <c r="L32" s="67">
        <f t="shared" si="4"/>
        <v>-7270633766.9341173</v>
      </c>
      <c r="M32" s="68">
        <f t="shared" si="5"/>
        <v>-3.4338790308434071E-2</v>
      </c>
      <c r="N32" s="39" ph="1"/>
      <c r="O32" s="39" ph="1"/>
      <c r="P32" s="39" ph="1"/>
      <c r="Q32" s="39" ph="1"/>
      <c r="R32" s="39" ph="1"/>
      <c r="S32" s="39" ph="1"/>
      <c r="T32" s="39" ph="1"/>
      <c r="U32" s="39" ph="1"/>
      <c r="V32" s="39" ph="1"/>
      <c r="W32" s="40" ph="1"/>
      <c r="X32" s="40" ph="1"/>
      <c r="Y32" s="40" ph="1"/>
      <c r="Z32" s="40" ph="1"/>
      <c r="AA32" s="41" ph="1"/>
      <c r="AB32" s="41" ph="1"/>
      <c r="AC32" s="41" ph="1"/>
      <c r="AD32" s="41" ph="1"/>
      <c r="AE32" s="41"/>
      <c r="AF32" s="41"/>
      <c r="AG32" s="42"/>
      <c r="AH32" s="42"/>
    </row>
    <row r="33" spans="1:34" ht="17.399999999999999" customHeight="1" x14ac:dyDescent="0.5">
      <c r="A33" s="4"/>
      <c r="B33" s="5"/>
      <c r="C33" s="5"/>
      <c r="D33" s="5" t="s">
        <v>59</v>
      </c>
      <c r="E33" s="2"/>
      <c r="F33" s="2"/>
      <c r="G33" s="2"/>
      <c r="H33" s="2"/>
      <c r="J33" s="34" ph="1"/>
      <c r="K33" s="67">
        <v>16311.189083022706</v>
      </c>
      <c r="L33" s="67">
        <f t="shared" si="4"/>
        <v>396713.85163749062</v>
      </c>
      <c r="M33" s="68">
        <f t="shared" si="5"/>
        <v>1.8736569878935637E-6</v>
      </c>
      <c r="N33" s="39" ph="1"/>
      <c r="O33" s="39" ph="1"/>
      <c r="P33" s="39" ph="1"/>
      <c r="Q33" s="39" ph="1"/>
      <c r="R33" s="39" ph="1"/>
      <c r="S33" s="39" ph="1"/>
      <c r="T33" s="39" ph="1"/>
      <c r="U33" s="39" ph="1"/>
      <c r="V33" s="39" ph="1"/>
      <c r="W33" s="40" ph="1"/>
      <c r="X33" s="40" ph="1"/>
      <c r="Y33" s="40" ph="1"/>
      <c r="Z33" s="40" ph="1"/>
      <c r="AA33" s="41" ph="1"/>
      <c r="AB33" s="41" ph="1"/>
      <c r="AC33" s="41" ph="1"/>
      <c r="AD33" s="41" ph="1"/>
      <c r="AE33" s="41"/>
      <c r="AF33" s="41"/>
      <c r="AG33" s="42"/>
      <c r="AH33" s="42"/>
    </row>
    <row r="34" spans="1:34" ht="17.399999999999999" customHeight="1" x14ac:dyDescent="0.5">
      <c r="A34" s="4" t="s">
        <v>65</v>
      </c>
      <c r="B34" s="11"/>
      <c r="C34" s="11"/>
      <c r="D34" s="25">
        <f>D28/D31</f>
        <v>1.7674780145850508</v>
      </c>
      <c r="E34" s="2"/>
      <c r="F34" s="2"/>
      <c r="G34" s="2"/>
      <c r="H34" s="2"/>
      <c r="J34" s="34" ph="1"/>
      <c r="K34" s="67">
        <v>11061.199271236383</v>
      </c>
      <c r="L34" s="67">
        <f t="shared" si="4"/>
        <v>-12629854307.086042</v>
      </c>
      <c r="M34" s="68">
        <f t="shared" si="5"/>
        <v>-5.9650084515256871E-2</v>
      </c>
      <c r="N34" s="39" ph="1"/>
      <c r="O34" s="39" ph="1"/>
      <c r="P34" s="39" ph="1"/>
      <c r="Q34" s="39" ph="1"/>
      <c r="R34" s="39" ph="1"/>
      <c r="S34" s="39" ph="1"/>
      <c r="T34" s="39" ph="1"/>
      <c r="U34" s="39" ph="1"/>
      <c r="V34" s="39" ph="1"/>
      <c r="W34" s="40" ph="1"/>
      <c r="X34" s="40" ph="1"/>
      <c r="Y34" s="40" ph="1"/>
      <c r="Z34" s="40" ph="1"/>
      <c r="AA34" s="41" ph="1"/>
      <c r="AB34" s="41" ph="1"/>
      <c r="AC34" s="41" ph="1"/>
      <c r="AD34" s="41" ph="1"/>
      <c r="AE34" s="41"/>
      <c r="AF34" s="41"/>
      <c r="AG34" s="42"/>
      <c r="AH34" s="42"/>
    </row>
    <row r="35" spans="1:34" ht="17.399999999999999" customHeight="1" x14ac:dyDescent="0.5">
      <c r="A35" s="2"/>
      <c r="B35" s="2"/>
      <c r="C35" s="2"/>
      <c r="D35" s="2"/>
      <c r="E35" s="2"/>
      <c r="F35" s="2"/>
      <c r="G35" s="2"/>
      <c r="H35" s="2"/>
      <c r="J35" s="34" ph="1"/>
      <c r="K35" s="67">
        <v>26655.224284514417</v>
      </c>
      <c r="L35" s="67">
        <f t="shared" si="4"/>
        <v>2552237725.2422557</v>
      </c>
      <c r="M35" s="68">
        <f t="shared" si="5"/>
        <v>1.2054073808936323E-2</v>
      </c>
      <c r="N35" s="39" ph="1"/>
      <c r="O35" s="39" ph="1"/>
      <c r="P35" s="39" ph="1"/>
      <c r="Q35" s="39" ph="1"/>
      <c r="R35" s="39" ph="1"/>
      <c r="S35" s="39" ph="1"/>
      <c r="T35" s="39" ph="1"/>
      <c r="U35" s="39" ph="1"/>
      <c r="V35" s="39" ph="1"/>
      <c r="W35" s="40" ph="1"/>
      <c r="X35" s="40" ph="1"/>
      <c r="Y35" s="40" ph="1"/>
      <c r="Z35" s="40" ph="1"/>
      <c r="AA35" s="41" ph="1"/>
      <c r="AB35" s="41" ph="1"/>
      <c r="AC35" s="41" ph="1"/>
      <c r="AD35" s="41" ph="1"/>
      <c r="AE35" s="41"/>
      <c r="AF35" s="41"/>
      <c r="AG35" s="42"/>
      <c r="AH35" s="42"/>
    </row>
    <row r="36" spans="1:34" ht="17.399999999999999" customHeight="1" x14ac:dyDescent="0.5">
      <c r="A36" s="2"/>
      <c r="B36" s="2"/>
      <c r="C36" s="2"/>
      <c r="D36" s="2"/>
      <c r="E36" s="2"/>
      <c r="F36" s="2"/>
      <c r="G36" s="2"/>
      <c r="H36" s="2"/>
      <c r="J36" s="34" ph="1"/>
      <c r="K36" s="67">
        <v>14692.422464785377</v>
      </c>
      <c r="L36" s="67">
        <f t="shared" si="4"/>
        <v>46310515609.00351</v>
      </c>
      <c r="M36" s="68">
        <f t="shared" si="5"/>
        <v>0.21872193477895535</v>
      </c>
      <c r="N36" s="39" ph="1"/>
      <c r="O36" s="39" ph="1"/>
      <c r="P36" s="39" ph="1"/>
      <c r="Q36" s="39" ph="1"/>
      <c r="R36" s="39" ph="1"/>
      <c r="S36" s="39" ph="1"/>
      <c r="T36" s="39" ph="1"/>
      <c r="U36" s="39" ph="1"/>
      <c r="V36" s="39" ph="1"/>
      <c r="W36" s="40" ph="1"/>
      <c r="X36" s="40" ph="1"/>
      <c r="Y36" s="40" ph="1"/>
      <c r="Z36" s="40" ph="1"/>
      <c r="AA36" s="41" ph="1"/>
      <c r="AB36" s="41" ph="1"/>
      <c r="AC36" s="41" ph="1"/>
      <c r="AD36" s="41" ph="1"/>
      <c r="AE36" s="41"/>
      <c r="AF36" s="41"/>
      <c r="AG36" s="42"/>
      <c r="AH36" s="42"/>
    </row>
    <row r="37" spans="1:34" ht="17.399999999999999" customHeight="1" x14ac:dyDescent="0.5">
      <c r="A37" s="2"/>
      <c r="B37" s="2"/>
      <c r="C37" s="2"/>
      <c r="D37" s="2"/>
      <c r="E37" s="2"/>
      <c r="F37" s="2"/>
      <c r="G37" s="2"/>
      <c r="H37" s="2"/>
      <c r="J37" s="34" ph="1"/>
      <c r="K37" s="67">
        <v>26451.952791927837</v>
      </c>
      <c r="L37" s="67">
        <f t="shared" si="4"/>
        <v>24764582723.330757</v>
      </c>
      <c r="M37" s="68">
        <f t="shared" si="5"/>
        <v>0.11696171757127508</v>
      </c>
      <c r="N37" s="39" ph="1"/>
      <c r="O37" s="39" ph="1"/>
      <c r="P37" s="39" ph="1"/>
      <c r="Q37" s="39" ph="1"/>
      <c r="R37" s="39" ph="1"/>
      <c r="S37" s="39" ph="1"/>
      <c r="T37" s="39" ph="1"/>
      <c r="U37" s="39" ph="1"/>
      <c r="V37" s="39" ph="1"/>
      <c r="W37" s="40" ph="1"/>
      <c r="X37" s="40" ph="1"/>
      <c r="Y37" s="40" ph="1"/>
      <c r="Z37" s="40" ph="1"/>
      <c r="AA37" s="41" ph="1"/>
      <c r="AB37" s="41" ph="1"/>
      <c r="AC37" s="41" ph="1"/>
      <c r="AD37" s="41" ph="1"/>
      <c r="AE37" s="41"/>
      <c r="AF37" s="41"/>
      <c r="AG37" s="42"/>
      <c r="AH37" s="42"/>
    </row>
    <row r="38" spans="1:34" ht="17.399999999999999" customHeight="1" x14ac:dyDescent="0.5">
      <c r="A38" s="2"/>
      <c r="B38" s="2"/>
      <c r="C38" s="2"/>
      <c r="D38" s="2"/>
      <c r="E38" s="2"/>
      <c r="F38" s="2"/>
      <c r="G38" s="2"/>
      <c r="H38" s="2"/>
      <c r="J38" s="34" ph="1"/>
      <c r="K38" s="67">
        <v>14132.313884089739</v>
      </c>
      <c r="L38" s="67">
        <f t="shared" si="4"/>
        <v>7.1326586841852464</v>
      </c>
      <c r="M38" s="68">
        <f t="shared" si="5"/>
        <v>3.3687141829610992E-11</v>
      </c>
      <c r="N38" s="39" ph="1"/>
      <c r="O38" s="39" ph="1"/>
      <c r="P38" s="39" ph="1"/>
      <c r="Q38" s="39" ph="1"/>
      <c r="R38" s="39" ph="1"/>
      <c r="S38" s="39" ph="1"/>
      <c r="T38" s="39" ph="1"/>
      <c r="U38" s="39" ph="1"/>
      <c r="V38" s="39" ph="1"/>
      <c r="W38" s="40" ph="1"/>
      <c r="X38" s="40" ph="1"/>
      <c r="Y38" s="40" ph="1"/>
      <c r="Z38" s="40" ph="1"/>
      <c r="AA38" s="41" ph="1"/>
      <c r="AB38" s="41" ph="1"/>
      <c r="AC38" s="41" ph="1"/>
      <c r="AD38" s="41" ph="1"/>
      <c r="AE38" s="41"/>
      <c r="AF38" s="41"/>
      <c r="AG38" s="42"/>
      <c r="AH38" s="42"/>
    </row>
    <row r="39" spans="1:34" ht="17.399999999999999" customHeight="1" x14ac:dyDescent="0.5">
      <c r="A39" s="2"/>
      <c r="B39" s="2"/>
      <c r="C39" s="2"/>
      <c r="D39" s="2"/>
      <c r="E39" s="2"/>
      <c r="F39" s="2"/>
      <c r="G39" s="2"/>
      <c r="H39" s="2"/>
      <c r="J39" s="38" ph="1"/>
      <c r="K39" s="69">
        <v>39337.540113361261</v>
      </c>
      <c r="L39" s="67">
        <f t="shared" si="4"/>
        <v>171000286872.7814</v>
      </c>
      <c r="M39" s="68">
        <f t="shared" si="5"/>
        <v>0.80762464206508833</v>
      </c>
      <c r="N39" s="40" ph="1"/>
      <c r="O39" s="40" ph="1"/>
      <c r="P39" s="40" ph="1"/>
      <c r="Q39" s="40" ph="1"/>
      <c r="R39" s="40" ph="1"/>
      <c r="S39" s="40" ph="1"/>
      <c r="T39" s="40" ph="1"/>
      <c r="U39" s="40" ph="1"/>
      <c r="V39" s="40" ph="1"/>
      <c r="W39" s="40" ph="1"/>
      <c r="X39" s="40" ph="1"/>
      <c r="Y39" s="40" ph="1"/>
      <c r="Z39" s="40" ph="1"/>
      <c r="AA39" s="41" ph="1"/>
      <c r="AB39" s="41" ph="1"/>
      <c r="AC39" s="41" ph="1"/>
      <c r="AD39" s="41" ph="1"/>
      <c r="AE39" s="41"/>
      <c r="AF39" s="41"/>
      <c r="AG39" s="42"/>
      <c r="AH39" s="42"/>
    </row>
    <row r="40" spans="1:34" ht="17.399999999999999" customHeight="1" x14ac:dyDescent="0.5">
      <c r="A40" s="2"/>
      <c r="B40" s="2"/>
      <c r="C40" s="2"/>
      <c r="D40" s="2"/>
      <c r="E40" s="2"/>
      <c r="F40" s="2"/>
      <c r="G40" s="2"/>
      <c r="H40" s="2"/>
      <c r="J40" s="38" ph="1"/>
      <c r="K40" s="69">
        <v>17236.31730432099</v>
      </c>
      <c r="L40" s="67">
        <f t="shared" si="4"/>
        <v>10510.652435568216</v>
      </c>
      <c r="M40" s="68">
        <f t="shared" si="5"/>
        <v>4.9641214446977013E-8</v>
      </c>
      <c r="N40" s="40" ph="1"/>
      <c r="O40" s="40" ph="1"/>
      <c r="P40" s="40" ph="1"/>
      <c r="Q40" s="40" ph="1"/>
      <c r="R40" s="40" ph="1"/>
      <c r="S40" s="40" ph="1"/>
      <c r="T40" s="40" ph="1"/>
      <c r="U40" s="40" ph="1"/>
      <c r="V40" s="40" ph="1"/>
      <c r="W40" s="40" ph="1"/>
      <c r="X40" s="40" ph="1"/>
      <c r="Y40" s="40" ph="1"/>
      <c r="Z40" s="40" ph="1"/>
      <c r="AA40" s="41" ph="1"/>
      <c r="AB40" s="41" ph="1"/>
      <c r="AC40" s="41" ph="1"/>
      <c r="AD40" s="41" ph="1"/>
      <c r="AE40" s="41"/>
      <c r="AF40" s="41"/>
      <c r="AG40" s="42"/>
      <c r="AH40" s="42"/>
    </row>
    <row r="41" spans="1:34" ht="26.4" x14ac:dyDescent="0.5">
      <c r="A41" s="2"/>
      <c r="B41" s="2"/>
      <c r="C41" s="2"/>
      <c r="D41" s="2"/>
      <c r="E41" s="2"/>
      <c r="F41" s="2"/>
      <c r="G41" s="2"/>
      <c r="H41" s="2"/>
      <c r="J41" s="38" ph="1"/>
      <c r="K41" s="69">
        <v>6992.6014651150499</v>
      </c>
      <c r="L41" s="67">
        <f t="shared" si="4"/>
        <v>61898.924486243479</v>
      </c>
      <c r="M41" s="68">
        <f t="shared" si="5"/>
        <v>2.9234510448282495E-7</v>
      </c>
      <c r="N41" s="40" ph="1"/>
      <c r="O41" s="40" ph="1"/>
      <c r="P41" s="40" ph="1"/>
      <c r="Q41" s="40" ph="1"/>
      <c r="R41" s="40" ph="1"/>
      <c r="S41" s="40" ph="1"/>
      <c r="T41" s="40" ph="1"/>
      <c r="U41" s="40" ph="1"/>
      <c r="V41" s="40" ph="1"/>
      <c r="W41" s="40" ph="1"/>
      <c r="X41" s="40" ph="1"/>
      <c r="Y41" s="40" ph="1"/>
      <c r="Z41" s="40" ph="1"/>
      <c r="AA41" s="41" ph="1"/>
      <c r="AB41" s="41" ph="1"/>
      <c r="AC41" s="41" ph="1"/>
      <c r="AD41" s="41" ph="1"/>
      <c r="AE41" s="41"/>
      <c r="AF41" s="41"/>
      <c r="AG41" s="42"/>
      <c r="AH41" s="42"/>
    </row>
    <row r="42" spans="1:34" ht="26.4" x14ac:dyDescent="0.5">
      <c r="J42" s="38" ph="1"/>
      <c r="K42" s="69">
        <v>12041.261657217474</v>
      </c>
      <c r="L42" s="67">
        <f t="shared" si="4"/>
        <v>-41.062554834899018</v>
      </c>
      <c r="M42" s="68">
        <f t="shared" si="5"/>
        <v>-1.9393611412760765E-10</v>
      </c>
      <c r="N42" s="40" ph="1"/>
      <c r="O42" s="40" ph="1"/>
      <c r="P42" s="40" ph="1"/>
      <c r="Q42" s="40" ph="1"/>
      <c r="R42" s="40" ph="1"/>
      <c r="S42" s="40" ph="1"/>
      <c r="T42" s="40" ph="1"/>
      <c r="U42" s="40" ph="1"/>
      <c r="V42" s="40" ph="1"/>
      <c r="W42" s="40" ph="1"/>
      <c r="X42" s="40" ph="1"/>
      <c r="Y42" s="40" ph="1"/>
      <c r="Z42" s="40" ph="1"/>
      <c r="AA42" s="41" ph="1"/>
      <c r="AB42" s="41" ph="1"/>
      <c r="AC42" s="41" ph="1"/>
      <c r="AD42" s="41" ph="1"/>
      <c r="AE42" s="41"/>
      <c r="AF42" s="41"/>
      <c r="AG42" s="42"/>
      <c r="AH42" s="42"/>
    </row>
    <row r="43" spans="1:34" ht="26.4" x14ac:dyDescent="0.5">
      <c r="J43" s="37" ph="1"/>
      <c r="K43" s="70">
        <v>5597.6499730212818</v>
      </c>
      <c r="L43" s="67">
        <f t="shared" si="4"/>
        <v>38378.06124919383</v>
      </c>
      <c r="M43" s="68">
        <f t="shared" si="5"/>
        <v>1.8125740340185228E-7</v>
      </c>
      <c r="N43" s="41" ph="1"/>
      <c r="O43" s="41" ph="1"/>
      <c r="P43" s="41" ph="1"/>
      <c r="Q43" s="41" ph="1"/>
      <c r="R43" s="41" ph="1"/>
      <c r="S43" s="41" ph="1"/>
      <c r="T43" s="41" ph="1"/>
      <c r="U43" s="41" ph="1"/>
      <c r="V43" s="41" ph="1"/>
      <c r="W43" s="41" ph="1"/>
      <c r="X43" s="41" ph="1"/>
      <c r="Y43" s="41" ph="1"/>
      <c r="Z43" s="41" ph="1"/>
      <c r="AA43" s="41" ph="1"/>
      <c r="AB43" s="41" ph="1"/>
      <c r="AC43" s="41" ph="1"/>
      <c r="AD43" s="41" ph="1"/>
      <c r="AE43" s="41"/>
      <c r="AF43" s="41"/>
      <c r="AG43" s="42"/>
      <c r="AH43" s="42"/>
    </row>
    <row r="44" spans="1:34" ht="26.4" x14ac:dyDescent="0.5">
      <c r="J44" s="37" ph="1"/>
      <c r="K44" s="70">
        <v>13135.162577913183</v>
      </c>
      <c r="L44" s="67">
        <f t="shared" si="4"/>
        <v>-47.043194781397816</v>
      </c>
      <c r="M44" s="68">
        <f t="shared" si="5"/>
        <v>-2.2218233689391626E-10</v>
      </c>
      <c r="N44" s="41" ph="1"/>
      <c r="O44" s="41" ph="1"/>
      <c r="P44" s="41" ph="1"/>
      <c r="Q44" s="41" ph="1"/>
      <c r="R44" s="41" ph="1"/>
      <c r="S44" s="41" ph="1"/>
      <c r="T44" s="41" ph="1"/>
      <c r="U44" s="41" ph="1"/>
      <c r="V44" s="41" ph="1"/>
      <c r="W44" s="41" ph="1"/>
      <c r="X44" s="41" ph="1"/>
      <c r="Y44" s="41" ph="1"/>
      <c r="Z44" s="41" ph="1"/>
      <c r="AA44" s="41" ph="1"/>
      <c r="AB44" s="41" ph="1"/>
      <c r="AC44" s="41" ph="1"/>
      <c r="AD44" s="41" ph="1"/>
      <c r="AE44" s="41"/>
      <c r="AF44" s="41"/>
      <c r="AG44" s="42"/>
      <c r="AH44" s="42"/>
    </row>
    <row r="45" spans="1:34" ht="26.4" x14ac:dyDescent="0.5">
      <c r="J45" s="37" ph="1"/>
      <c r="K45" s="70" t="e">
        <v>#N/A</v>
      </c>
      <c r="L45" s="67" t="e">
        <f>K45*#REF!</f>
        <v>#N/A</v>
      </c>
      <c r="M45" s="68" t="e">
        <f t="shared" si="5"/>
        <v>#N/A</v>
      </c>
      <c r="N45" s="41" ph="1"/>
      <c r="O45" s="41" ph="1"/>
      <c r="P45" s="41" ph="1"/>
      <c r="Q45" s="41" ph="1"/>
      <c r="R45" s="41" ph="1"/>
      <c r="S45" s="41" ph="1"/>
      <c r="T45" s="41" ph="1"/>
      <c r="U45" s="41" ph="1"/>
      <c r="V45" s="41" ph="1"/>
      <c r="W45" s="41" ph="1"/>
      <c r="X45" s="41" ph="1"/>
      <c r="Y45" s="41" ph="1"/>
      <c r="Z45" s="41" ph="1"/>
      <c r="AA45" s="41" ph="1"/>
      <c r="AB45" s="41" ph="1"/>
      <c r="AC45" s="41" ph="1"/>
      <c r="AD45" s="41" ph="1"/>
      <c r="AE45" s="41"/>
      <c r="AF45" s="41"/>
      <c r="AG45" s="42"/>
      <c r="AH45" s="42"/>
    </row>
    <row r="46" spans="1:34" ht="26.4" x14ac:dyDescent="0.5">
      <c r="J46" s="37" ph="1"/>
      <c r="K46" s="70" t="e">
        <v>#N/A</v>
      </c>
      <c r="L46" s="67" t="e">
        <f>K46*#REF!</f>
        <v>#N/A</v>
      </c>
      <c r="M46" s="68" t="e">
        <f t="shared" si="5"/>
        <v>#N/A</v>
      </c>
      <c r="N46" s="41" ph="1"/>
      <c r="O46" s="41" ph="1"/>
      <c r="P46" s="41" ph="1"/>
      <c r="Q46" s="41" ph="1"/>
      <c r="R46" s="41" ph="1"/>
      <c r="S46" s="41" ph="1"/>
      <c r="T46" s="41" ph="1"/>
      <c r="U46" s="41" ph="1"/>
      <c r="V46" s="41" ph="1"/>
      <c r="W46" s="41" ph="1"/>
      <c r="X46" s="41" ph="1"/>
      <c r="Y46" s="41" ph="1"/>
      <c r="Z46" s="41" ph="1"/>
      <c r="AA46" s="41" ph="1"/>
      <c r="AB46" s="41" ph="1"/>
      <c r="AC46" s="41" ph="1"/>
      <c r="AD46" s="41" ph="1"/>
      <c r="AE46" s="41"/>
      <c r="AF46" s="41"/>
      <c r="AG46" s="42"/>
      <c r="AH46" s="42"/>
    </row>
    <row r="47" spans="1:34" ht="24" x14ac:dyDescent="0.3">
      <c r="J47" s="37" ph="1"/>
      <c r="K47" s="65" ph="1"/>
      <c r="L47" s="65" ph="1"/>
      <c r="M47" s="65" ph="1"/>
      <c r="N47" s="41" ph="1"/>
      <c r="O47" s="41" ph="1"/>
      <c r="P47" s="41" ph="1"/>
      <c r="Q47" s="41" ph="1"/>
      <c r="R47" s="41" ph="1"/>
      <c r="S47" s="41" ph="1"/>
      <c r="T47" s="41" ph="1"/>
      <c r="U47" s="41" ph="1"/>
      <c r="V47" s="41" ph="1"/>
      <c r="W47" s="41" ph="1"/>
      <c r="X47" s="41" ph="1"/>
      <c r="Y47" s="41" ph="1"/>
      <c r="Z47" s="41" ph="1"/>
      <c r="AA47" s="41" ph="1"/>
      <c r="AB47" s="41" ph="1"/>
      <c r="AC47" s="41" ph="1"/>
      <c r="AD47" s="41" ph="1"/>
      <c r="AE47" s="41"/>
      <c r="AF47" s="41"/>
      <c r="AG47" s="42"/>
      <c r="AH47" s="42"/>
    </row>
    <row r="48" spans="1:34" ht="24" x14ac:dyDescent="0.3">
      <c r="J48" s="37" ph="1"/>
      <c r="K48" s="65" ph="1"/>
      <c r="L48" s="65" ph="1"/>
      <c r="M48" s="65" ph="1"/>
      <c r="N48" s="41" ph="1"/>
      <c r="O48" s="41" ph="1"/>
      <c r="P48" s="41" ph="1"/>
      <c r="Q48" s="41" ph="1"/>
      <c r="R48" s="41" ph="1"/>
      <c r="S48" s="41" ph="1"/>
      <c r="T48" s="41" ph="1"/>
      <c r="U48" s="41" ph="1"/>
      <c r="V48" s="41" ph="1"/>
      <c r="W48" s="41" ph="1"/>
      <c r="X48" s="41" ph="1"/>
      <c r="Y48" s="41" ph="1"/>
      <c r="Z48" s="41" ph="1"/>
      <c r="AA48" s="41" ph="1"/>
      <c r="AB48" s="41" ph="1"/>
      <c r="AC48" s="41" ph="1"/>
      <c r="AD48" s="41" ph="1"/>
      <c r="AE48" s="41"/>
      <c r="AF48" s="41"/>
      <c r="AG48" s="42"/>
      <c r="AH48" s="42"/>
    </row>
    <row r="49" spans="10:34" ht="24" x14ac:dyDescent="0.3">
      <c r="J49" s="37" ph="1"/>
      <c r="K49" s="41" ph="1"/>
      <c r="L49" s="41" ph="1"/>
      <c r="M49" s="41" ph="1"/>
      <c r="N49" s="41" ph="1"/>
      <c r="O49" s="41" ph="1"/>
      <c r="P49" s="41" ph="1"/>
      <c r="Q49" s="41" ph="1"/>
      <c r="R49" s="41" ph="1"/>
      <c r="S49" s="41" ph="1"/>
      <c r="T49" s="41" ph="1"/>
      <c r="U49" s="41" ph="1"/>
      <c r="V49" s="41" ph="1"/>
      <c r="W49" s="41" ph="1"/>
      <c r="X49" s="41" ph="1"/>
      <c r="Y49" s="41" ph="1"/>
      <c r="Z49" s="41" ph="1"/>
      <c r="AA49" s="41" ph="1"/>
      <c r="AB49" s="41" ph="1"/>
      <c r="AC49" s="41" ph="1"/>
      <c r="AD49" s="41" ph="1"/>
      <c r="AE49" s="41"/>
      <c r="AF49" s="41"/>
      <c r="AG49" s="42"/>
      <c r="AH49" s="42"/>
    </row>
    <row r="50" spans="10:34" ht="24" x14ac:dyDescent="0.3">
      <c r="J50" s="37" ph="1"/>
      <c r="K50" s="41" ph="1"/>
      <c r="L50" s="41" ph="1"/>
      <c r="M50" s="41" ph="1"/>
      <c r="N50" s="41" ph="1"/>
      <c r="O50" s="41" ph="1"/>
      <c r="P50" s="41" ph="1"/>
      <c r="Q50" s="41" ph="1"/>
      <c r="R50" s="41" ph="1"/>
      <c r="S50" s="41" ph="1"/>
      <c r="T50" s="41" ph="1"/>
      <c r="U50" s="41" ph="1"/>
      <c r="V50" s="41" ph="1"/>
      <c r="W50" s="41" ph="1"/>
      <c r="X50" s="41" ph="1"/>
      <c r="Y50" s="41" ph="1"/>
      <c r="Z50" s="41" ph="1"/>
      <c r="AA50" s="41" ph="1"/>
      <c r="AB50" s="41" ph="1"/>
      <c r="AC50" s="41" ph="1"/>
      <c r="AD50" s="41" ph="1"/>
      <c r="AE50" s="41"/>
      <c r="AF50" s="41"/>
      <c r="AG50" s="42"/>
      <c r="AH50" s="42"/>
    </row>
    <row r="51" spans="10:34" ht="24" x14ac:dyDescent="0.3">
      <c r="J51" s="37" ph="1"/>
      <c r="K51" s="41" ph="1"/>
      <c r="L51" s="41" ph="1"/>
      <c r="M51" s="41" ph="1"/>
      <c r="N51" s="41" ph="1"/>
      <c r="O51" s="41" ph="1"/>
      <c r="P51" s="41" ph="1"/>
      <c r="Q51" s="41" ph="1"/>
      <c r="R51" s="41" ph="1"/>
      <c r="S51" s="41" ph="1"/>
      <c r="T51" s="41" ph="1"/>
      <c r="U51" s="41" ph="1"/>
      <c r="V51" s="41" ph="1"/>
      <c r="W51" s="41" ph="1"/>
      <c r="X51" s="41" ph="1"/>
      <c r="Y51" s="41" ph="1"/>
      <c r="Z51" s="41" ph="1"/>
      <c r="AA51" s="41" ph="1"/>
      <c r="AB51" s="41" ph="1"/>
      <c r="AC51" s="41" ph="1"/>
      <c r="AD51" s="41" ph="1"/>
      <c r="AE51" s="41"/>
      <c r="AF51" s="41"/>
      <c r="AG51" s="42"/>
      <c r="AH51" s="42"/>
    </row>
    <row r="52" spans="10:34" ht="24" x14ac:dyDescent="0.3">
      <c r="J52" s="37" ph="1"/>
      <c r="K52" s="41" ph="1"/>
      <c r="L52" s="41" ph="1"/>
      <c r="M52" s="41" ph="1"/>
      <c r="N52" s="41" ph="1"/>
      <c r="O52" s="41" ph="1"/>
      <c r="P52" s="41" ph="1"/>
      <c r="Q52" s="41" ph="1"/>
      <c r="R52" s="41" ph="1"/>
      <c r="S52" s="41" ph="1"/>
      <c r="T52" s="41" ph="1"/>
      <c r="U52" s="41" ph="1"/>
      <c r="V52" s="41" ph="1"/>
      <c r="W52" s="41" ph="1"/>
      <c r="X52" s="41" ph="1"/>
      <c r="Y52" s="41" ph="1"/>
      <c r="Z52" s="41" ph="1"/>
      <c r="AA52" s="41" ph="1"/>
      <c r="AB52" s="41" ph="1"/>
      <c r="AC52" s="41" ph="1"/>
      <c r="AD52" s="41" ph="1"/>
      <c r="AE52" s="41"/>
      <c r="AF52" s="41"/>
      <c r="AG52" s="42"/>
      <c r="AH52" s="42"/>
    </row>
    <row r="53" spans="10:34" ht="24" x14ac:dyDescent="0.3">
      <c r="J53" s="37" ph="1"/>
      <c r="K53" s="41" ph="1"/>
      <c r="L53" s="41" ph="1"/>
      <c r="M53" s="41" ph="1"/>
      <c r="N53" s="41" ph="1"/>
      <c r="O53" s="41" ph="1"/>
      <c r="P53" s="41" ph="1"/>
      <c r="Q53" s="41" ph="1"/>
      <c r="R53" s="41" ph="1"/>
      <c r="S53" s="41" ph="1"/>
      <c r="T53" s="41" ph="1"/>
      <c r="U53" s="41" ph="1"/>
      <c r="V53" s="41" ph="1"/>
      <c r="W53" s="41" ph="1"/>
      <c r="X53" s="41" ph="1"/>
      <c r="Y53" s="41" ph="1"/>
      <c r="Z53" s="41" ph="1"/>
      <c r="AA53" s="41" ph="1"/>
      <c r="AB53" s="41" ph="1"/>
      <c r="AC53" s="41" ph="1"/>
      <c r="AD53" s="41" ph="1"/>
      <c r="AE53" s="41"/>
      <c r="AF53" s="41"/>
      <c r="AG53" s="42"/>
      <c r="AH53" s="42"/>
    </row>
    <row r="54" spans="10:34" ht="24" x14ac:dyDescent="0.3">
      <c r="J54" s="37" ph="1"/>
      <c r="K54" s="41" ph="1"/>
      <c r="L54" s="41" ph="1"/>
      <c r="M54" s="41" ph="1"/>
      <c r="N54" s="41" ph="1"/>
      <c r="O54" s="41" ph="1"/>
      <c r="P54" s="41" ph="1"/>
      <c r="Q54" s="41" ph="1"/>
      <c r="R54" s="41" ph="1"/>
      <c r="S54" s="41" ph="1"/>
      <c r="T54" s="41" ph="1"/>
      <c r="U54" s="41" ph="1"/>
      <c r="V54" s="41" ph="1"/>
      <c r="W54" s="41" ph="1"/>
      <c r="X54" s="41" ph="1"/>
      <c r="Y54" s="41" ph="1"/>
      <c r="Z54" s="41" ph="1"/>
      <c r="AA54" s="41" ph="1"/>
      <c r="AB54" s="41" ph="1"/>
      <c r="AC54" s="41" ph="1"/>
      <c r="AD54" s="41" ph="1"/>
      <c r="AE54" s="42"/>
      <c r="AF54" s="42"/>
      <c r="AG54" s="42"/>
      <c r="AH54" s="42"/>
    </row>
    <row r="55" spans="10:34" ht="24" x14ac:dyDescent="0.3">
      <c r="J55" s="37" ph="1"/>
      <c r="K55" s="41" ph="1"/>
      <c r="L55" s="41" ph="1"/>
      <c r="M55" s="41" ph="1"/>
      <c r="N55" s="41" ph="1"/>
      <c r="O55" s="41" ph="1"/>
      <c r="P55" s="41" ph="1"/>
      <c r="Q55" s="41" ph="1"/>
      <c r="R55" s="41" ph="1"/>
      <c r="S55" s="41" ph="1"/>
      <c r="T55" s="41" ph="1"/>
      <c r="U55" s="41" ph="1"/>
      <c r="V55" s="41" ph="1"/>
      <c r="W55" s="41" ph="1"/>
      <c r="X55" s="41" ph="1"/>
      <c r="Y55" s="41" ph="1"/>
      <c r="Z55" s="41" ph="1"/>
      <c r="AA55" s="41" ph="1"/>
      <c r="AB55" s="41" ph="1"/>
      <c r="AC55" s="41" ph="1"/>
      <c r="AD55" s="41" ph="1"/>
      <c r="AE55" s="42"/>
      <c r="AF55" s="42"/>
      <c r="AG55" s="42"/>
      <c r="AH55" s="42"/>
    </row>
    <row r="56" spans="10:34" ht="24" x14ac:dyDescent="0.3">
      <c r="J56" s="37" ph="1"/>
      <c r="K56" s="41" ph="1"/>
      <c r="L56" s="41" ph="1"/>
      <c r="M56" s="41" ph="1"/>
      <c r="N56" s="41" ph="1"/>
      <c r="O56" s="41" ph="1"/>
      <c r="P56" s="41" ph="1"/>
      <c r="Q56" s="41" ph="1"/>
      <c r="R56" s="41" ph="1"/>
      <c r="S56" s="41" ph="1"/>
      <c r="T56" s="41" ph="1"/>
      <c r="U56" s="41" ph="1"/>
      <c r="V56" s="41" ph="1"/>
      <c r="W56" s="41" ph="1"/>
      <c r="X56" s="41" ph="1"/>
      <c r="Y56" s="41" ph="1"/>
      <c r="Z56" s="41" ph="1"/>
      <c r="AA56" s="41" ph="1"/>
      <c r="AB56" s="41" ph="1"/>
      <c r="AC56" s="41" ph="1"/>
      <c r="AD56" s="41" ph="1"/>
      <c r="AE56" s="42"/>
      <c r="AF56" s="42"/>
      <c r="AG56" s="42"/>
      <c r="AH56" s="42"/>
    </row>
    <row r="57" spans="10:34" ht="24" x14ac:dyDescent="0.3">
      <c r="J57" s="37" ph="1"/>
      <c r="K57" s="37" ph="1"/>
      <c r="L57" s="37" ph="1"/>
      <c r="M57" s="37" ph="1"/>
      <c r="N57" s="37" ph="1"/>
      <c r="O57" s="37" ph="1"/>
      <c r="P57" s="37" ph="1"/>
      <c r="Q57" s="37" ph="1"/>
      <c r="R57" s="37" ph="1"/>
      <c r="S57" s="37" ph="1"/>
      <c r="T57" s="37" ph="1"/>
      <c r="U57" s="37" ph="1"/>
      <c r="V57" s="37" ph="1"/>
      <c r="W57" s="37" ph="1"/>
      <c r="X57" s="37" ph="1"/>
      <c r="Y57" s="37" ph="1"/>
      <c r="Z57" s="37" ph="1"/>
      <c r="AA57" s="37" ph="1"/>
      <c r="AB57" s="37" ph="1"/>
      <c r="AC57" s="37" ph="1"/>
      <c r="AD57" s="37" ph="1"/>
    </row>
    <row r="58" spans="10:34" ht="24" x14ac:dyDescent="0.3">
      <c r="J58" s="37" ph="1"/>
      <c r="K58" s="37" ph="1"/>
      <c r="L58" s="37" ph="1"/>
      <c r="M58" s="37" ph="1"/>
      <c r="N58" s="37" ph="1"/>
      <c r="O58" s="37" ph="1"/>
      <c r="P58" s="37" ph="1"/>
      <c r="Q58" s="37" ph="1"/>
      <c r="R58" s="37" ph="1"/>
      <c r="S58" s="37" ph="1"/>
      <c r="T58" s="37" ph="1"/>
      <c r="U58" s="37" ph="1"/>
      <c r="V58" s="37" ph="1"/>
      <c r="W58" s="37" ph="1"/>
      <c r="X58" s="37" ph="1"/>
      <c r="Y58" s="37" ph="1"/>
      <c r="Z58" s="37" ph="1"/>
      <c r="AA58" s="37" ph="1"/>
      <c r="AB58" s="37" ph="1"/>
      <c r="AC58" s="37" ph="1"/>
      <c r="AD58" s="37" ph="1"/>
    </row>
    <row r="59" spans="10:34" ht="24" x14ac:dyDescent="0.3">
      <c r="J59" s="37" ph="1"/>
      <c r="K59" s="37" ph="1"/>
      <c r="L59" s="37" ph="1"/>
      <c r="M59" s="37" ph="1"/>
      <c r="N59" s="37" ph="1"/>
      <c r="O59" s="37" ph="1"/>
      <c r="P59" s="37" ph="1"/>
      <c r="Q59" s="37" ph="1"/>
      <c r="R59" s="37" ph="1"/>
      <c r="S59" s="37" ph="1"/>
      <c r="T59" s="37" ph="1"/>
      <c r="U59" s="37" ph="1"/>
      <c r="V59" s="37" ph="1"/>
      <c r="W59" s="37" ph="1"/>
      <c r="X59" s="37" ph="1"/>
      <c r="Y59" s="37" ph="1"/>
      <c r="Z59" s="37" ph="1"/>
      <c r="AA59" s="37" ph="1"/>
      <c r="AB59" s="37" ph="1"/>
      <c r="AC59" s="37" ph="1"/>
      <c r="AD59" s="37" ph="1"/>
    </row>
    <row r="60" spans="10:34" ht="24" x14ac:dyDescent="0.3">
      <c r="J60" s="37" ph="1"/>
      <c r="K60" s="37" ph="1"/>
      <c r="L60" s="37" ph="1"/>
      <c r="M60" s="37" ph="1"/>
      <c r="N60" s="37" ph="1"/>
      <c r="O60" s="37" ph="1"/>
      <c r="P60" s="37" ph="1"/>
      <c r="Q60" s="37" ph="1"/>
      <c r="R60" s="37" ph="1"/>
      <c r="S60" s="37" ph="1"/>
      <c r="T60" s="37" ph="1"/>
      <c r="U60" s="37" ph="1"/>
      <c r="V60" s="37" ph="1"/>
      <c r="W60" s="37" ph="1"/>
      <c r="X60" s="37" ph="1"/>
      <c r="Y60" s="37" ph="1"/>
      <c r="Z60" s="37" ph="1"/>
      <c r="AA60" s="37" ph="1"/>
      <c r="AB60" s="37" ph="1"/>
      <c r="AC60" s="37" ph="1"/>
      <c r="AD60" s="37" ph="1"/>
    </row>
    <row r="61" spans="10:34" ht="24" x14ac:dyDescent="0.3">
      <c r="J61" s="37" ph="1"/>
      <c r="K61" s="37" ph="1"/>
      <c r="L61" s="37" ph="1"/>
      <c r="M61" s="37" ph="1"/>
      <c r="N61" s="37" ph="1"/>
      <c r="O61" s="37" ph="1"/>
      <c r="P61" s="37" ph="1"/>
      <c r="Q61" s="37" ph="1"/>
      <c r="R61" s="37" ph="1"/>
      <c r="S61" s="37" ph="1"/>
      <c r="T61" s="37" ph="1"/>
      <c r="U61" s="37" ph="1"/>
      <c r="V61" s="37" ph="1"/>
      <c r="W61" s="37" ph="1"/>
      <c r="X61" s="37" ph="1"/>
      <c r="Y61" s="37" ph="1"/>
      <c r="Z61" s="37" ph="1"/>
      <c r="AA61" s="37" ph="1"/>
      <c r="AB61" s="37" ph="1"/>
      <c r="AC61" s="37" ph="1"/>
      <c r="AD61" s="37" ph="1"/>
    </row>
    <row r="62" spans="10:34" ht="24" x14ac:dyDescent="0.3">
      <c r="J62" s="37" ph="1"/>
      <c r="K62" s="37" ph="1"/>
      <c r="L62" s="37" ph="1"/>
      <c r="M62" s="37" ph="1"/>
      <c r="N62" s="37" ph="1"/>
      <c r="O62" s="37" ph="1"/>
      <c r="P62" s="37" ph="1"/>
      <c r="Q62" s="37" ph="1"/>
      <c r="R62" s="37" ph="1"/>
      <c r="S62" s="37" ph="1"/>
      <c r="T62" s="37" ph="1"/>
      <c r="U62" s="37" ph="1"/>
      <c r="V62" s="37" ph="1"/>
      <c r="W62" s="37" ph="1"/>
      <c r="X62" s="37" ph="1"/>
      <c r="Y62" s="37" ph="1"/>
      <c r="Z62" s="37" ph="1"/>
      <c r="AA62" s="37" ph="1"/>
      <c r="AB62" s="37" ph="1"/>
      <c r="AC62" s="37" ph="1"/>
      <c r="AD62" s="37" ph="1"/>
    </row>
    <row r="63" spans="10:34" ht="24" x14ac:dyDescent="0.3">
      <c r="J63" s="37" ph="1"/>
      <c r="K63" s="37" ph="1"/>
      <c r="L63" s="37" ph="1"/>
      <c r="M63" s="37" ph="1"/>
      <c r="N63" s="37" ph="1"/>
      <c r="O63" s="37" ph="1"/>
      <c r="P63" s="37" ph="1"/>
      <c r="Q63" s="37" ph="1"/>
      <c r="R63" s="37" ph="1"/>
      <c r="S63" s="37" ph="1"/>
      <c r="T63" s="37" ph="1"/>
      <c r="U63" s="37" ph="1"/>
      <c r="V63" s="37" ph="1"/>
      <c r="W63" s="37" ph="1"/>
      <c r="X63" s="37" ph="1"/>
      <c r="Y63" s="37" ph="1"/>
      <c r="Z63" s="37" ph="1"/>
      <c r="AA63" s="37" ph="1"/>
      <c r="AB63" s="37" ph="1"/>
      <c r="AC63" s="37" ph="1"/>
      <c r="AD63" s="37" ph="1"/>
    </row>
    <row r="64" spans="10:34" ht="24" x14ac:dyDescent="0.3">
      <c r="J64" s="37" ph="1"/>
      <c r="K64" s="37" ph="1"/>
      <c r="L64" s="37" ph="1"/>
      <c r="M64" s="37" ph="1"/>
      <c r="N64" s="37" ph="1"/>
      <c r="O64" s="37" ph="1"/>
      <c r="P64" s="37" ph="1"/>
      <c r="Q64" s="37" ph="1"/>
      <c r="R64" s="37" ph="1"/>
      <c r="S64" s="37" ph="1"/>
      <c r="T64" s="37" ph="1"/>
      <c r="U64" s="37" ph="1"/>
      <c r="V64" s="37" ph="1"/>
      <c r="W64" s="37" ph="1"/>
      <c r="X64" s="37" ph="1"/>
      <c r="Y64" s="37" ph="1"/>
      <c r="Z64" s="37" ph="1"/>
      <c r="AA64" s="37" ph="1"/>
      <c r="AB64" s="37" ph="1"/>
      <c r="AC64" s="37" ph="1"/>
      <c r="AD64" s="37" ph="1"/>
    </row>
    <row r="65" spans="10:30" ht="24" x14ac:dyDescent="0.3">
      <c r="J65" s="37" ph="1"/>
      <c r="K65" s="37" ph="1"/>
      <c r="L65" s="37" ph="1"/>
      <c r="M65" s="37" ph="1"/>
      <c r="N65" s="37" ph="1"/>
      <c r="O65" s="37" ph="1"/>
      <c r="P65" s="37" ph="1"/>
      <c r="Q65" s="37" ph="1"/>
      <c r="R65" s="37" ph="1"/>
      <c r="S65" s="37" ph="1"/>
      <c r="T65" s="37" ph="1"/>
      <c r="U65" s="37" ph="1"/>
      <c r="V65" s="37" ph="1"/>
      <c r="W65" s="37" ph="1"/>
      <c r="X65" s="37" ph="1"/>
      <c r="Y65" s="37" ph="1"/>
      <c r="Z65" s="37" ph="1"/>
      <c r="AA65" s="37" ph="1"/>
      <c r="AB65" s="37" ph="1"/>
      <c r="AC65" s="37" ph="1"/>
      <c r="AD65" s="37" ph="1"/>
    </row>
    <row r="66" spans="10:30" ht="24" x14ac:dyDescent="0.3">
      <c r="J66" s="37" ph="1"/>
      <c r="K66" s="37" ph="1"/>
      <c r="L66" s="37" ph="1"/>
      <c r="M66" s="37" ph="1"/>
      <c r="N66" s="37" ph="1"/>
      <c r="O66" s="37" ph="1"/>
      <c r="P66" s="37" ph="1"/>
      <c r="Q66" s="37" ph="1"/>
      <c r="R66" s="37" ph="1"/>
      <c r="S66" s="37" ph="1"/>
      <c r="T66" s="37" ph="1"/>
      <c r="U66" s="37" ph="1"/>
      <c r="V66" s="37" ph="1"/>
      <c r="W66" s="37" ph="1"/>
      <c r="X66" s="37" ph="1"/>
      <c r="Y66" s="37" ph="1"/>
      <c r="Z66" s="37" ph="1"/>
      <c r="AA66" s="37" ph="1"/>
      <c r="AB66" s="37" ph="1"/>
      <c r="AC66" s="37" ph="1"/>
      <c r="AD66" s="37" ph="1"/>
    </row>
  </sheetData>
  <phoneticPr fontId="2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3C65-0204-4E43-96B9-EB9FBA88BB93}">
  <dimension ref="A1:G52"/>
  <sheetViews>
    <sheetView workbookViewId="0">
      <selection activeCell="E5" sqref="E5"/>
    </sheetView>
  </sheetViews>
  <sheetFormatPr defaultRowHeight="18" x14ac:dyDescent="0.45"/>
  <cols>
    <col min="1" max="1" width="15" bestFit="1" customWidth="1"/>
    <col min="2" max="3" width="9.3984375" bestFit="1" customWidth="1"/>
    <col min="4" max="4" width="9.19921875" bestFit="1" customWidth="1"/>
    <col min="5" max="6" width="9.3984375" bestFit="1" customWidth="1"/>
    <col min="7" max="7" width="12.296875" bestFit="1" customWidth="1"/>
  </cols>
  <sheetData>
    <row r="1" spans="1:7" x14ac:dyDescent="0.45">
      <c r="A1" t="s">
        <v>10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  <c r="G1" t="s">
        <v>16</v>
      </c>
    </row>
    <row r="2" spans="1:7" x14ac:dyDescent="0.45">
      <c r="A2" t="s">
        <v>17</v>
      </c>
      <c r="B2">
        <v>158.51220000000001</v>
      </c>
      <c r="C2">
        <v>158.5137</v>
      </c>
      <c r="D2">
        <v>0.82199999999999995</v>
      </c>
      <c r="E2">
        <v>158.5712</v>
      </c>
      <c r="F2">
        <v>157.2587</v>
      </c>
      <c r="G2">
        <v>0.15</v>
      </c>
    </row>
    <row r="3" spans="1:7" x14ac:dyDescent="0.45">
      <c r="A3" t="s">
        <v>18</v>
      </c>
      <c r="B3">
        <v>176.5712</v>
      </c>
      <c r="C3">
        <v>176.57470000000001</v>
      </c>
      <c r="D3">
        <v>-0.31900000000000001</v>
      </c>
      <c r="E3">
        <v>177.16720000000001</v>
      </c>
      <c r="F3">
        <v>176.16470000000001</v>
      </c>
      <c r="G3">
        <v>0.35</v>
      </c>
    </row>
    <row r="4" spans="1:7" x14ac:dyDescent="0.45">
      <c r="A4" t="s">
        <v>19</v>
      </c>
      <c r="B4">
        <v>211.60759999999999</v>
      </c>
      <c r="C4">
        <v>211.61539999999999</v>
      </c>
      <c r="D4">
        <v>-0.46200000000000002</v>
      </c>
      <c r="E4">
        <v>212.46360000000001</v>
      </c>
      <c r="F4">
        <v>211.1944</v>
      </c>
      <c r="G4">
        <v>0.78</v>
      </c>
    </row>
    <row r="5" spans="1:7" x14ac:dyDescent="0.45">
      <c r="A5" t="s">
        <v>20</v>
      </c>
      <c r="B5">
        <v>108.7946</v>
      </c>
      <c r="C5">
        <v>108.7984</v>
      </c>
      <c r="D5">
        <v>-0.44400000000000001</v>
      </c>
      <c r="E5">
        <v>109.5386</v>
      </c>
      <c r="F5">
        <v>108.2414</v>
      </c>
      <c r="G5">
        <v>0.38</v>
      </c>
    </row>
    <row r="6" spans="1:7" x14ac:dyDescent="0.45">
      <c r="A6" t="s">
        <v>21</v>
      </c>
      <c r="B6">
        <v>87.832599999999999</v>
      </c>
      <c r="C6">
        <v>87.838399999999993</v>
      </c>
      <c r="D6">
        <v>-0.33500000000000002</v>
      </c>
      <c r="E6">
        <v>88.324600000000004</v>
      </c>
      <c r="F6">
        <v>87.547399999999996</v>
      </c>
      <c r="G6">
        <v>0.57999999999999996</v>
      </c>
    </row>
    <row r="7" spans="1:7" x14ac:dyDescent="0.45">
      <c r="A7" t="s">
        <v>22</v>
      </c>
      <c r="B7">
        <v>9.5751000000000008</v>
      </c>
      <c r="C7">
        <v>9.5829000000000004</v>
      </c>
      <c r="D7">
        <v>1.4999999999999999E-2</v>
      </c>
      <c r="E7">
        <v>9.6011000000000006</v>
      </c>
      <c r="F7">
        <v>9.5198999999999998</v>
      </c>
      <c r="G7">
        <v>0.78</v>
      </c>
    </row>
    <row r="8" spans="1:7" x14ac:dyDescent="0.45">
      <c r="A8" t="s">
        <v>23</v>
      </c>
      <c r="B8">
        <v>3.1520999999999999</v>
      </c>
      <c r="C8">
        <v>3.1638999999999999</v>
      </c>
      <c r="D8">
        <v>2.7E-2</v>
      </c>
      <c r="E8">
        <v>3.1600999999999999</v>
      </c>
      <c r="F8">
        <v>3.1429</v>
      </c>
      <c r="G8">
        <v>1.18</v>
      </c>
    </row>
    <row r="9" spans="1:7" x14ac:dyDescent="0.45">
      <c r="A9" t="s">
        <v>24</v>
      </c>
      <c r="B9">
        <v>8.5115999999999996</v>
      </c>
      <c r="C9">
        <v>8.5134000000000007</v>
      </c>
      <c r="D9">
        <v>0.104</v>
      </c>
      <c r="E9">
        <v>8.5226000000000006</v>
      </c>
      <c r="F9">
        <v>8.3773999999999997</v>
      </c>
      <c r="G9">
        <v>0.18</v>
      </c>
    </row>
    <row r="10" spans="1:7" x14ac:dyDescent="0.45">
      <c r="A10" t="s">
        <v>25</v>
      </c>
      <c r="B10">
        <v>7.2561999999999998</v>
      </c>
      <c r="C10">
        <v>7.2576999999999998</v>
      </c>
      <c r="D10">
        <v>-7.0000000000000001E-3</v>
      </c>
      <c r="E10">
        <v>7.2782</v>
      </c>
      <c r="F10">
        <v>7.2377000000000002</v>
      </c>
      <c r="G10">
        <v>0.15</v>
      </c>
    </row>
    <row r="11" spans="1:7" x14ac:dyDescent="0.45">
      <c r="A11" t="s">
        <v>26</v>
      </c>
      <c r="B11">
        <v>0.48309999999999997</v>
      </c>
      <c r="C11">
        <v>0.4889</v>
      </c>
      <c r="D11">
        <v>1E-3</v>
      </c>
      <c r="E11">
        <v>0.48409999999999997</v>
      </c>
      <c r="F11">
        <v>0.4859</v>
      </c>
      <c r="G11">
        <v>0.57999999999999996</v>
      </c>
    </row>
    <row r="12" spans="1:7" x14ac:dyDescent="0.45">
      <c r="A12" t="s">
        <v>27</v>
      </c>
      <c r="B12">
        <v>1.1139159999999999</v>
      </c>
      <c r="C12">
        <v>1.113934</v>
      </c>
      <c r="D12">
        <v>-7.77E-3</v>
      </c>
      <c r="E12">
        <v>1.1234660000000001</v>
      </c>
      <c r="F12">
        <v>1.1131139999999999</v>
      </c>
      <c r="G12">
        <v>0.18</v>
      </c>
    </row>
    <row r="13" spans="1:7" x14ac:dyDescent="0.45">
      <c r="A13" t="s">
        <v>28</v>
      </c>
      <c r="B13">
        <v>1.3349759999999999</v>
      </c>
      <c r="C13">
        <v>1.3350439999999999</v>
      </c>
      <c r="D13">
        <v>-9.7800000000000005E-3</v>
      </c>
      <c r="E13">
        <v>1.346336</v>
      </c>
      <c r="F13">
        <v>1.334274</v>
      </c>
      <c r="G13">
        <v>0.68</v>
      </c>
    </row>
    <row r="14" spans="1:7" x14ac:dyDescent="0.45">
      <c r="A14" t="s">
        <v>0</v>
      </c>
      <c r="B14">
        <v>158.512</v>
      </c>
      <c r="C14">
        <v>158.51400000000001</v>
      </c>
      <c r="D14">
        <v>0.82199999999999995</v>
      </c>
      <c r="E14">
        <v>158.571</v>
      </c>
      <c r="F14">
        <v>157.25899999999999</v>
      </c>
      <c r="G14">
        <v>0.2</v>
      </c>
    </row>
    <row r="15" spans="1:7" x14ac:dyDescent="0.45">
      <c r="A15" t="s">
        <v>1</v>
      </c>
      <c r="B15">
        <v>176.571</v>
      </c>
      <c r="C15">
        <v>176.57499999999999</v>
      </c>
      <c r="D15">
        <v>-0.31900000000000001</v>
      </c>
      <c r="E15">
        <v>177.167</v>
      </c>
      <c r="F15">
        <v>176.16499999999999</v>
      </c>
      <c r="G15">
        <v>0.4</v>
      </c>
    </row>
    <row r="16" spans="1:7" x14ac:dyDescent="0.45">
      <c r="A16" t="s">
        <v>2</v>
      </c>
      <c r="B16">
        <v>211.607</v>
      </c>
      <c r="C16">
        <v>211.61600000000001</v>
      </c>
      <c r="D16">
        <v>-0.46200000000000002</v>
      </c>
      <c r="E16">
        <v>212.46299999999999</v>
      </c>
      <c r="F16">
        <v>211.19499999999999</v>
      </c>
      <c r="G16">
        <v>0.9</v>
      </c>
    </row>
    <row r="17" spans="1:7" x14ac:dyDescent="0.45">
      <c r="A17" t="s">
        <v>3</v>
      </c>
      <c r="B17">
        <v>108.794</v>
      </c>
      <c r="C17">
        <v>108.79900000000001</v>
      </c>
      <c r="D17">
        <v>-0.44400000000000001</v>
      </c>
      <c r="E17">
        <v>109.538</v>
      </c>
      <c r="F17">
        <v>108.242</v>
      </c>
      <c r="G17">
        <v>0.5</v>
      </c>
    </row>
    <row r="18" spans="1:7" x14ac:dyDescent="0.45">
      <c r="A18" t="s">
        <v>4</v>
      </c>
      <c r="B18">
        <v>87.831999999999994</v>
      </c>
      <c r="C18">
        <v>87.838999999999999</v>
      </c>
      <c r="D18">
        <v>-0.33500000000000002</v>
      </c>
      <c r="E18">
        <v>88.323999999999998</v>
      </c>
      <c r="F18">
        <v>87.548000000000002</v>
      </c>
      <c r="G18">
        <v>0.7</v>
      </c>
    </row>
    <row r="19" spans="1:7" x14ac:dyDescent="0.45">
      <c r="A19" t="s">
        <v>29</v>
      </c>
      <c r="B19">
        <v>193.15899999999999</v>
      </c>
      <c r="C19">
        <v>193.167</v>
      </c>
      <c r="D19">
        <v>7.2999999999999995E-2</v>
      </c>
      <c r="E19">
        <v>193.55600000000001</v>
      </c>
      <c r="F19">
        <v>192.77199999999999</v>
      </c>
      <c r="G19">
        <v>0.8</v>
      </c>
    </row>
    <row r="20" spans="1:7" x14ac:dyDescent="0.45">
      <c r="A20" t="s">
        <v>30</v>
      </c>
      <c r="B20">
        <v>112.18</v>
      </c>
      <c r="C20">
        <v>112.18600000000001</v>
      </c>
      <c r="D20">
        <v>-0.29699999999999999</v>
      </c>
      <c r="E20">
        <v>112.687</v>
      </c>
      <c r="F20">
        <v>111.94199999999999</v>
      </c>
      <c r="G20">
        <v>0.6</v>
      </c>
    </row>
    <row r="21" spans="1:7" x14ac:dyDescent="0.45">
      <c r="A21" t="s">
        <v>5</v>
      </c>
      <c r="B21">
        <v>9.5749999999999993</v>
      </c>
      <c r="C21">
        <v>9.5830000000000002</v>
      </c>
      <c r="D21">
        <v>1.4999999999999999E-2</v>
      </c>
      <c r="E21">
        <v>9.6010000000000009</v>
      </c>
      <c r="F21">
        <v>9.52</v>
      </c>
      <c r="G21">
        <v>0.8</v>
      </c>
    </row>
    <row r="22" spans="1:7" x14ac:dyDescent="0.45">
      <c r="A22" t="s">
        <v>6</v>
      </c>
      <c r="B22">
        <v>3.1520000000000001</v>
      </c>
      <c r="C22">
        <v>3.1640000000000001</v>
      </c>
      <c r="D22">
        <v>2.7E-2</v>
      </c>
      <c r="E22">
        <v>3.16</v>
      </c>
      <c r="F22">
        <v>3.1429999999999998</v>
      </c>
      <c r="G22">
        <v>1.2</v>
      </c>
    </row>
    <row r="23" spans="1:7" x14ac:dyDescent="0.45">
      <c r="A23" t="s">
        <v>7</v>
      </c>
      <c r="B23">
        <v>8.5109999999999992</v>
      </c>
      <c r="C23">
        <v>8.5139999999999993</v>
      </c>
      <c r="D23">
        <v>0.104</v>
      </c>
      <c r="E23">
        <v>8.5220000000000002</v>
      </c>
      <c r="F23">
        <v>8.3780000000000001</v>
      </c>
      <c r="G23">
        <v>0.3</v>
      </c>
    </row>
    <row r="24" spans="1:7" x14ac:dyDescent="0.45">
      <c r="A24" t="s">
        <v>31</v>
      </c>
      <c r="B24">
        <v>1.9339999999999999</v>
      </c>
      <c r="C24">
        <v>1.9350000000000001</v>
      </c>
      <c r="D24">
        <v>-1E-3</v>
      </c>
      <c r="E24">
        <v>1.9390000000000001</v>
      </c>
      <c r="F24">
        <v>1.929</v>
      </c>
      <c r="G24">
        <v>0.1</v>
      </c>
    </row>
    <row r="25" spans="1:7" x14ac:dyDescent="0.45">
      <c r="A25" t="s">
        <v>32</v>
      </c>
      <c r="B25">
        <v>23.747</v>
      </c>
      <c r="C25">
        <v>23.756</v>
      </c>
      <c r="D25">
        <v>9.9000000000000005E-2</v>
      </c>
      <c r="E25">
        <v>23.757000000000001</v>
      </c>
      <c r="F25">
        <v>23.603000000000002</v>
      </c>
      <c r="G25">
        <v>0.9</v>
      </c>
    </row>
    <row r="26" spans="1:7" x14ac:dyDescent="0.45">
      <c r="A26" t="s">
        <v>33</v>
      </c>
      <c r="B26">
        <v>20.21</v>
      </c>
      <c r="C26">
        <v>20.228000000000002</v>
      </c>
      <c r="D26">
        <v>0.11</v>
      </c>
      <c r="E26">
        <v>20.218</v>
      </c>
      <c r="F26">
        <v>20.064</v>
      </c>
      <c r="G26">
        <v>1.8</v>
      </c>
    </row>
    <row r="27" spans="1:7" x14ac:dyDescent="0.45">
      <c r="A27" t="s">
        <v>34</v>
      </c>
      <c r="B27">
        <v>123.56100000000001</v>
      </c>
      <c r="C27">
        <v>123.589</v>
      </c>
      <c r="D27">
        <v>0.218</v>
      </c>
      <c r="E27">
        <v>123.625</v>
      </c>
      <c r="F27">
        <v>123.032</v>
      </c>
      <c r="G27">
        <v>2.8</v>
      </c>
    </row>
    <row r="28" spans="1:7" x14ac:dyDescent="0.45">
      <c r="A28" t="s">
        <v>35</v>
      </c>
      <c r="B28">
        <v>40.173999999999999</v>
      </c>
      <c r="C28">
        <v>40.201999999999998</v>
      </c>
      <c r="D28">
        <v>-2E-3</v>
      </c>
      <c r="E28">
        <v>40.28</v>
      </c>
      <c r="F28">
        <v>39.996000000000002</v>
      </c>
      <c r="G28">
        <v>2.8</v>
      </c>
    </row>
    <row r="29" spans="1:7" x14ac:dyDescent="0.45">
      <c r="A29" t="s">
        <v>8</v>
      </c>
      <c r="B29">
        <v>7.2560000000000002</v>
      </c>
      <c r="C29">
        <v>7.258</v>
      </c>
      <c r="D29">
        <v>-7.0000000000000001E-3</v>
      </c>
      <c r="E29">
        <v>7.2779999999999996</v>
      </c>
      <c r="F29">
        <v>7.2380000000000004</v>
      </c>
      <c r="G29">
        <v>0.2</v>
      </c>
    </row>
    <row r="30" spans="1:7" x14ac:dyDescent="0.45">
      <c r="A30" t="s">
        <v>9</v>
      </c>
      <c r="B30">
        <v>0.48299999999999998</v>
      </c>
      <c r="C30">
        <v>0.48899999999999999</v>
      </c>
      <c r="D30">
        <v>1E-3</v>
      </c>
      <c r="E30">
        <v>0.48399999999999999</v>
      </c>
      <c r="F30">
        <v>0.48599999999999999</v>
      </c>
      <c r="G30">
        <v>0.6</v>
      </c>
    </row>
    <row r="31" spans="1:7" x14ac:dyDescent="0.45">
      <c r="A31" t="s">
        <v>36</v>
      </c>
      <c r="B31">
        <v>16.73</v>
      </c>
      <c r="C31">
        <v>16.748999999999999</v>
      </c>
      <c r="D31">
        <v>-0.19700000000000001</v>
      </c>
      <c r="E31">
        <v>16.971</v>
      </c>
      <c r="F31">
        <v>16.698</v>
      </c>
      <c r="G31">
        <v>1.9</v>
      </c>
    </row>
    <row r="32" spans="1:7" x14ac:dyDescent="0.45">
      <c r="A32" t="s">
        <v>37</v>
      </c>
      <c r="B32">
        <v>16.001999999999999</v>
      </c>
      <c r="C32">
        <v>16.021000000000001</v>
      </c>
      <c r="D32">
        <v>-0.06</v>
      </c>
      <c r="E32">
        <v>16.082999999999998</v>
      </c>
      <c r="F32">
        <v>15.961</v>
      </c>
      <c r="G32">
        <v>1.9</v>
      </c>
    </row>
    <row r="33" spans="1:7" x14ac:dyDescent="0.45">
      <c r="A33" t="s">
        <v>38</v>
      </c>
      <c r="B33">
        <v>1.11391</v>
      </c>
      <c r="C33">
        <v>1.1139399999999999</v>
      </c>
      <c r="D33">
        <v>-7.77E-3</v>
      </c>
      <c r="E33">
        <v>1.1234599999999999</v>
      </c>
      <c r="F33">
        <v>1.1131200000000001</v>
      </c>
      <c r="G33">
        <v>0.3</v>
      </c>
    </row>
    <row r="34" spans="1:7" x14ac:dyDescent="0.45">
      <c r="A34" t="s">
        <v>39</v>
      </c>
      <c r="B34">
        <v>1.33497</v>
      </c>
      <c r="C34">
        <v>1.3350500000000001</v>
      </c>
      <c r="D34">
        <v>-9.7800000000000005E-3</v>
      </c>
      <c r="E34">
        <v>1.34633</v>
      </c>
      <c r="F34">
        <v>1.3342799999999999</v>
      </c>
      <c r="G34">
        <v>0.8</v>
      </c>
    </row>
    <row r="35" spans="1:7" x14ac:dyDescent="0.45">
      <c r="A35" t="s">
        <v>40</v>
      </c>
      <c r="B35">
        <v>0.68633999999999995</v>
      </c>
      <c r="C35">
        <v>0.68637999999999999</v>
      </c>
      <c r="D35">
        <v>-6.3299999999999997E-3</v>
      </c>
      <c r="E35">
        <v>0.69423000000000001</v>
      </c>
      <c r="F35">
        <v>0.68545999999999996</v>
      </c>
      <c r="G35">
        <v>0.4</v>
      </c>
    </row>
    <row r="36" spans="1:7" x14ac:dyDescent="0.45">
      <c r="A36" t="s">
        <v>41</v>
      </c>
      <c r="B36">
        <v>0.55405000000000004</v>
      </c>
      <c r="C36">
        <v>0.55420999999999998</v>
      </c>
      <c r="D36">
        <v>-4.9199999999999999E-3</v>
      </c>
      <c r="E36">
        <v>0.55984999999999996</v>
      </c>
      <c r="F36">
        <v>0.55281999999999998</v>
      </c>
      <c r="G36">
        <v>1.6</v>
      </c>
    </row>
    <row r="37" spans="1:7" x14ac:dyDescent="0.45">
      <c r="A37" t="s">
        <v>42</v>
      </c>
      <c r="B37">
        <v>0.83436999999999995</v>
      </c>
      <c r="C37">
        <v>0.83445000000000003</v>
      </c>
      <c r="D37">
        <v>7.6999999999999996E-4</v>
      </c>
      <c r="E37">
        <v>0.83516999999999997</v>
      </c>
      <c r="F37">
        <v>0.83343999999999996</v>
      </c>
      <c r="G37">
        <v>0.8</v>
      </c>
    </row>
    <row r="38" spans="1:7" x14ac:dyDescent="0.45">
      <c r="A38" t="s">
        <v>43</v>
      </c>
      <c r="B38">
        <v>1.6228800000000001</v>
      </c>
      <c r="C38">
        <v>1.62303</v>
      </c>
      <c r="D38">
        <v>4.2100000000000002E-3</v>
      </c>
      <c r="E38">
        <v>1.62866</v>
      </c>
      <c r="F38">
        <v>1.6164499999999999</v>
      </c>
      <c r="G38">
        <v>1.5</v>
      </c>
    </row>
    <row r="39" spans="1:7" x14ac:dyDescent="0.45">
      <c r="A39" t="s">
        <v>44</v>
      </c>
      <c r="B39">
        <v>1.94499</v>
      </c>
      <c r="C39">
        <v>1.9451400000000001</v>
      </c>
      <c r="D39">
        <v>4.47E-3</v>
      </c>
      <c r="E39">
        <v>1.9528000000000001</v>
      </c>
      <c r="F39">
        <v>1.93807</v>
      </c>
      <c r="G39">
        <v>1.5</v>
      </c>
    </row>
    <row r="40" spans="1:7" x14ac:dyDescent="0.45">
      <c r="A40" t="s">
        <v>45</v>
      </c>
      <c r="B40">
        <v>1.23858</v>
      </c>
      <c r="C40">
        <v>1.2386600000000001</v>
      </c>
      <c r="D40">
        <v>3.6000000000000002E-4</v>
      </c>
      <c r="E40">
        <v>1.24274</v>
      </c>
      <c r="F40">
        <v>1.23556</v>
      </c>
      <c r="G40">
        <v>0.8</v>
      </c>
    </row>
    <row r="41" spans="1:7" x14ac:dyDescent="0.45">
      <c r="A41" t="s">
        <v>46</v>
      </c>
      <c r="B41">
        <v>0.82052999999999998</v>
      </c>
      <c r="C41">
        <v>0.82067999999999997</v>
      </c>
      <c r="D41">
        <v>4.6499999999999996E-3</v>
      </c>
      <c r="E41">
        <v>0.82199999999999995</v>
      </c>
      <c r="F41">
        <v>0.81486000000000003</v>
      </c>
      <c r="G41">
        <v>1.5</v>
      </c>
    </row>
    <row r="42" spans="1:7" x14ac:dyDescent="0.45">
      <c r="A42" t="s">
        <v>47</v>
      </c>
      <c r="B42">
        <v>0.91402000000000005</v>
      </c>
      <c r="C42">
        <v>0.91417999999999999</v>
      </c>
      <c r="D42">
        <v>-1.2800000000000001E-3</v>
      </c>
      <c r="E42">
        <v>0.91627999999999998</v>
      </c>
      <c r="F42">
        <v>0.91279999999999994</v>
      </c>
      <c r="G42">
        <v>1.6</v>
      </c>
    </row>
    <row r="43" spans="1:7" x14ac:dyDescent="0.45">
      <c r="A43" t="s">
        <v>48</v>
      </c>
      <c r="B43">
        <v>1.0953900000000001</v>
      </c>
      <c r="C43">
        <v>1.0956600000000001</v>
      </c>
      <c r="D43">
        <v>-2.1199999999999999E-3</v>
      </c>
      <c r="E43">
        <v>1.0990899999999999</v>
      </c>
      <c r="F43">
        <v>1.09449</v>
      </c>
      <c r="G43">
        <v>2.7</v>
      </c>
    </row>
    <row r="44" spans="1:7" x14ac:dyDescent="0.45">
      <c r="A44" t="s">
        <v>49</v>
      </c>
      <c r="B44">
        <v>1.4129400000000001</v>
      </c>
      <c r="C44">
        <v>1.41309</v>
      </c>
      <c r="D44">
        <v>1.1180000000000001E-2</v>
      </c>
      <c r="E44">
        <v>1.4137</v>
      </c>
      <c r="F44">
        <v>1.4011199999999999</v>
      </c>
      <c r="G44">
        <v>1.5</v>
      </c>
    </row>
    <row r="45" spans="1:7" x14ac:dyDescent="0.45">
      <c r="A45" t="s">
        <v>68</v>
      </c>
      <c r="B45">
        <v>0.96965999999999997</v>
      </c>
      <c r="C45">
        <v>0.96994000000000002</v>
      </c>
      <c r="D45">
        <v>-1.24E-3</v>
      </c>
      <c r="E45">
        <v>0.97285999999999995</v>
      </c>
      <c r="F45">
        <v>0.96508000000000005</v>
      </c>
      <c r="G45">
        <v>2.8</v>
      </c>
    </row>
    <row r="46" spans="1:7" x14ac:dyDescent="0.45">
      <c r="A46" t="s">
        <v>69</v>
      </c>
      <c r="B46">
        <v>61.162799999999997</v>
      </c>
      <c r="C46">
        <v>61.252800000000001</v>
      </c>
      <c r="D46">
        <v>-0.21210000000000001</v>
      </c>
      <c r="E46">
        <v>61.587899999999998</v>
      </c>
      <c r="F46">
        <v>61.066000000000003</v>
      </c>
      <c r="G46">
        <v>9</v>
      </c>
    </row>
    <row r="47" spans="1:7" x14ac:dyDescent="0.45">
      <c r="A47" t="s">
        <v>70</v>
      </c>
      <c r="B47">
        <v>22.676100000000002</v>
      </c>
      <c r="C47">
        <v>22.706099999999999</v>
      </c>
      <c r="D47">
        <v>-0.2712</v>
      </c>
      <c r="E47">
        <v>23.031099999999999</v>
      </c>
      <c r="F47">
        <v>22.6736</v>
      </c>
      <c r="G47">
        <v>3</v>
      </c>
    </row>
    <row r="48" spans="1:7" x14ac:dyDescent="0.45">
      <c r="A48" t="s">
        <v>71</v>
      </c>
      <c r="B48">
        <v>20.1493</v>
      </c>
      <c r="C48">
        <v>20.179300000000001</v>
      </c>
      <c r="D48">
        <v>-2.23E-2</v>
      </c>
      <c r="E48">
        <v>20.264600000000002</v>
      </c>
      <c r="F48">
        <v>20.140799999999999</v>
      </c>
      <c r="G48">
        <v>3</v>
      </c>
    </row>
    <row r="49" spans="1:7" x14ac:dyDescent="0.45">
      <c r="A49" t="s">
        <v>50</v>
      </c>
      <c r="B49">
        <v>6.6736199999999997</v>
      </c>
      <c r="C49">
        <v>6.6740599999999999</v>
      </c>
      <c r="D49">
        <v>8.1300000000000001E-3</v>
      </c>
      <c r="E49">
        <v>6.6740300000000001</v>
      </c>
      <c r="F49">
        <v>6.6616799999999996</v>
      </c>
      <c r="G49">
        <v>4.4000000000000004</v>
      </c>
    </row>
    <row r="50" spans="1:7" x14ac:dyDescent="0.45">
      <c r="A50" t="s">
        <v>51</v>
      </c>
      <c r="B50">
        <v>4.3921099999999997</v>
      </c>
      <c r="C50">
        <v>4.3945100000000004</v>
      </c>
      <c r="D50">
        <v>-7.1900000000000002E-3</v>
      </c>
      <c r="E50">
        <v>4.4041499999999996</v>
      </c>
      <c r="F50">
        <v>4.3901500000000002</v>
      </c>
      <c r="G50">
        <v>24</v>
      </c>
    </row>
    <row r="51" spans="1:7" x14ac:dyDescent="0.45">
      <c r="A51" t="s">
        <v>72</v>
      </c>
      <c r="B51">
        <v>1.0452600000000001</v>
      </c>
      <c r="C51">
        <v>1.04573</v>
      </c>
      <c r="D51">
        <v>-8.2699999999999996E-3</v>
      </c>
      <c r="E51">
        <v>1.0554600000000001</v>
      </c>
      <c r="F51">
        <v>1.04531</v>
      </c>
      <c r="G51">
        <v>4.7</v>
      </c>
    </row>
    <row r="52" spans="1:7" x14ac:dyDescent="0.45">
      <c r="A52" t="s">
        <v>52</v>
      </c>
      <c r="B52">
        <v>158.50399999999999</v>
      </c>
      <c r="C52">
        <v>158.52199999999999</v>
      </c>
      <c r="D52">
        <v>0.82199999999999995</v>
      </c>
      <c r="E52">
        <v>158.54300000000001</v>
      </c>
      <c r="F52">
        <v>157.26300000000001</v>
      </c>
      <c r="G52">
        <v>1.8</v>
      </c>
    </row>
  </sheetData>
  <phoneticPr fontId="2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A4695A-0A21-4B9F-BB2E-4F4B579641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最適化計算_みんF</vt:lpstr>
      <vt:lpstr>最適化計算_GMO</vt:lpstr>
      <vt:lpstr>スポット価格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2025-08-25T13:24:11Z</dcterms:created>
  <dcterms:modified xsi:type="dcterms:W3CDTF">2026-11-08T04:44:45Z</dcterms:modified>
</cp:coreProperties>
</file>