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202300"/>
  <xr:revisionPtr revIDLastSave="94234" documentId="8_{87EA93D7-D23F-4355-A770-8FC40E631A59}" xr6:coauthVersionLast="47" xr6:coauthVersionMax="47" xr10:uidLastSave="{004FD0F5-0242-45B0-9180-72070E68B6A8}"/>
  <bookViews>
    <workbookView xWindow="-108" yWindow="-108" windowWidth="23256" windowHeight="12456" firstSheet="1" activeTab="2" xr2:uid="{2C15BBE5-4061-4E27-8236-A5CCF296A8C9}"/>
  </bookViews>
  <sheets>
    <sheet name="スワップ計算_みんF" sheetId="11" state="hidden" r:id="rId1"/>
    <sheet name="最適化計算_みんなのFX" sheetId="15" r:id="rId2"/>
    <sheet name="最適化計算_GMO" sheetId="14" r:id="rId3"/>
    <sheet name="スポット価格" sheetId="4" r:id="rId4"/>
  </sheets>
  <definedNames>
    <definedName name="_xlchart.v1.0" hidden="1">最適化計算_みんなのFX!$A$7:$A$19</definedName>
    <definedName name="_xlchart.v1.1" hidden="1">最適化計算_みんなのFX!$M$27:$M$39</definedName>
    <definedName name="_xlchart.v1.2" hidden="1">最適化計算_GMO!$A$7:$A$19</definedName>
    <definedName name="_xlchart.v1.3" hidden="1">最適化計算_GMO!$M$27:$M$39</definedName>
    <definedName name="ExternalData_1" localSheetId="3" hidden="1">スポット価格!$A$1:$G$52</definedName>
    <definedName name="solver_adj" localSheetId="0" hidden="1">スワップ計算_みんF!$B$6,スワップ計算_みんF!$B$7,スワップ計算_みんF!$B$13,スワップ計算_みんF!$B$16,スワップ計算_みんF!$B$18,スワップ計算_みんF!$B$19</definedName>
    <definedName name="solver_adj" localSheetId="2" hidden="1">最適化計算_GMO!$B$8,最適化計算_GMO!$B$9,最適化計算_GMO!$B$10,最適化計算_GMO!$B$12,最適化計算_GMO!$B$15,最適化計算_GMO!$B$17</definedName>
    <definedName name="solver_adj" localSheetId="1" hidden="1">最適化計算_みんなのFX!$B$7:$B$13,最適化計算_みんなのFX!$B$17,最適化計算_みんなのFX!$B$20:$B$22</definedName>
    <definedName name="solver_cvg" localSheetId="0" hidden="1">0.0001</definedName>
    <definedName name="solver_cvg" localSheetId="2" hidden="1">0.0001</definedName>
    <definedName name="solver_cvg" localSheetId="1" hidden="1">0.0001</definedName>
    <definedName name="solver_drv" localSheetId="0" hidden="1">1</definedName>
    <definedName name="solver_drv" localSheetId="2" hidden="1">1</definedName>
    <definedName name="solver_drv" localSheetId="1" hidden="1">1</definedName>
    <definedName name="solver_eng" localSheetId="0" hidden="1">1</definedName>
    <definedName name="solver_eng" localSheetId="2" hidden="1">1</definedName>
    <definedName name="solver_eng" localSheetId="1" hidden="1">1</definedName>
    <definedName name="solver_est" localSheetId="0" hidden="1">1</definedName>
    <definedName name="solver_est" localSheetId="2" hidden="1">1</definedName>
    <definedName name="solver_est" localSheetId="1" hidden="1">1</definedName>
    <definedName name="solver_itr" localSheetId="0" hidden="1">2147483647</definedName>
    <definedName name="solver_itr" localSheetId="2" hidden="1">2147483647</definedName>
    <definedName name="solver_itr" localSheetId="1" hidden="1">2147483647</definedName>
    <definedName name="solver_lhs1" localSheetId="0" hidden="1">スワップ計算_みんF!$B$2</definedName>
    <definedName name="solver_lhs1" localSheetId="2" hidden="1">最適化計算_GMO!$B$2</definedName>
    <definedName name="solver_lhs1" localSheetId="1" hidden="1">最適化計算_みんなのFX!$B$2</definedName>
    <definedName name="solver_lhs2" localSheetId="0" hidden="1">スワップ計算_みんF!$D$25</definedName>
    <definedName name="solver_lhs2" localSheetId="2" hidden="1">最適化計算_GMO!$B$2</definedName>
    <definedName name="solver_lhs2" localSheetId="1" hidden="1">最適化計算_みんなのFX!$B$2</definedName>
    <definedName name="solver_lhs3" localSheetId="2" hidden="1">最適化計算_GMO!$D$26</definedName>
    <definedName name="solver_lhs3" localSheetId="1" hidden="1">最適化計算_みんなのFX!$D$26</definedName>
    <definedName name="solver_mip" localSheetId="0" hidden="1">2147483647</definedName>
    <definedName name="solver_mip" localSheetId="2" hidden="1">2147483647</definedName>
    <definedName name="solver_mip" localSheetId="1" hidden="1">2147483647</definedName>
    <definedName name="solver_mni" localSheetId="0" hidden="1">30</definedName>
    <definedName name="solver_mni" localSheetId="2" hidden="1">30</definedName>
    <definedName name="solver_mni" localSheetId="1" hidden="1">30</definedName>
    <definedName name="solver_mrt" localSheetId="0" hidden="1">0.075</definedName>
    <definedName name="solver_mrt" localSheetId="2" hidden="1">0.075</definedName>
    <definedName name="solver_mrt" localSheetId="1" hidden="1">0.075</definedName>
    <definedName name="solver_msl" localSheetId="0" hidden="1">2</definedName>
    <definedName name="solver_msl" localSheetId="2" hidden="1">2</definedName>
    <definedName name="solver_msl" localSheetId="1" hidden="1">2</definedName>
    <definedName name="solver_neg" localSheetId="0" hidden="1">2</definedName>
    <definedName name="solver_neg" localSheetId="2" hidden="1">2</definedName>
    <definedName name="solver_neg" localSheetId="1" hidden="1">2</definedName>
    <definedName name="solver_nod" localSheetId="0" hidden="1">2147483647</definedName>
    <definedName name="solver_nod" localSheetId="2" hidden="1">2147483647</definedName>
    <definedName name="solver_nod" localSheetId="1" hidden="1">2147483647</definedName>
    <definedName name="solver_num" localSheetId="0" hidden="1">2</definedName>
    <definedName name="solver_num" localSheetId="2" hidden="1">3</definedName>
    <definedName name="solver_num" localSheetId="1" hidden="1">3</definedName>
    <definedName name="solver_nwt" localSheetId="0" hidden="1">1</definedName>
    <definedName name="solver_nwt" localSheetId="2" hidden="1">1</definedName>
    <definedName name="solver_nwt" localSheetId="1" hidden="1">1</definedName>
    <definedName name="solver_opt" localSheetId="0" hidden="1">スワップ計算_みんF!$D$31</definedName>
    <definedName name="solver_opt" localSheetId="2" hidden="1">最適化計算_GMO!$D$32</definedName>
    <definedName name="solver_opt" localSheetId="1" hidden="1">最適化計算_みんなのFX!$D$32</definedName>
    <definedName name="solver_pre" localSheetId="0" hidden="1">0.00001</definedName>
    <definedName name="solver_pre" localSheetId="2" hidden="1">0.0001</definedName>
    <definedName name="solver_pre" localSheetId="1" hidden="1">0.0001</definedName>
    <definedName name="solver_rbv" localSheetId="0" hidden="1">2</definedName>
    <definedName name="solver_rbv" localSheetId="2" hidden="1">2</definedName>
    <definedName name="solver_rbv" localSheetId="1" hidden="1">2</definedName>
    <definedName name="solver_rel1" localSheetId="0" hidden="1">1</definedName>
    <definedName name="solver_rel1" localSheetId="2" hidden="1">1</definedName>
    <definedName name="solver_rel1" localSheetId="1" hidden="1">1</definedName>
    <definedName name="solver_rel2" localSheetId="0" hidden="1">3</definedName>
    <definedName name="solver_rel2" localSheetId="2" hidden="1">3</definedName>
    <definedName name="solver_rel2" localSheetId="1" hidden="1">3</definedName>
    <definedName name="solver_rel3" localSheetId="2" hidden="1">3</definedName>
    <definedName name="solver_rel3" localSheetId="1" hidden="1">3</definedName>
    <definedName name="solver_rhs1" localSheetId="0" hidden="1">18</definedName>
    <definedName name="solver_rhs1" localSheetId="2" hidden="1">20.5</definedName>
    <definedName name="solver_rhs1" localSheetId="1" hidden="1">20.5</definedName>
    <definedName name="solver_rhs2" localSheetId="0" hidden="1">900000</definedName>
    <definedName name="solver_rhs2" localSheetId="2" hidden="1">20</definedName>
    <definedName name="solver_rhs2" localSheetId="1" hidden="1">20</definedName>
    <definedName name="solver_rhs3" localSheetId="2" hidden="1">700000</definedName>
    <definedName name="solver_rhs3" localSheetId="1" hidden="1">700000</definedName>
    <definedName name="solver_rlx" localSheetId="0" hidden="1">2</definedName>
    <definedName name="solver_rlx" localSheetId="2" hidden="1">2</definedName>
    <definedName name="solver_rlx" localSheetId="1" hidden="1">2</definedName>
    <definedName name="solver_rsd" localSheetId="0" hidden="1">0</definedName>
    <definedName name="solver_rsd" localSheetId="2" hidden="1">0</definedName>
    <definedName name="solver_rsd" localSheetId="1" hidden="1">0</definedName>
    <definedName name="solver_scl" localSheetId="0" hidden="1">1</definedName>
    <definedName name="solver_scl" localSheetId="2" hidden="1">1</definedName>
    <definedName name="solver_scl" localSheetId="1" hidden="1">1</definedName>
    <definedName name="solver_sho" localSheetId="0" hidden="1">2</definedName>
    <definedName name="solver_sho" localSheetId="2" hidden="1">2</definedName>
    <definedName name="solver_sho" localSheetId="1" hidden="1">2</definedName>
    <definedName name="solver_ssz" localSheetId="0" hidden="1">100</definedName>
    <definedName name="solver_ssz" localSheetId="2" hidden="1">100</definedName>
    <definedName name="solver_ssz" localSheetId="1" hidden="1">100</definedName>
    <definedName name="solver_tim" localSheetId="0" hidden="1">2147483647</definedName>
    <definedName name="solver_tim" localSheetId="2" hidden="1">2147483647</definedName>
    <definedName name="solver_tim" localSheetId="1" hidden="1">2147483647</definedName>
    <definedName name="solver_tol" localSheetId="0" hidden="1">0.01</definedName>
    <definedName name="solver_tol" localSheetId="2" hidden="1">0.01</definedName>
    <definedName name="solver_tol" localSheetId="1" hidden="1">0.01</definedName>
    <definedName name="solver_typ" localSheetId="0" hidden="1">1</definedName>
    <definedName name="solver_typ" localSheetId="2" hidden="1">1</definedName>
    <definedName name="solver_typ" localSheetId="1" hidden="1">1</definedName>
    <definedName name="solver_val" localSheetId="0" hidden="1">300000</definedName>
    <definedName name="solver_val" localSheetId="2" hidden="1">300000</definedName>
    <definedName name="solver_val" localSheetId="1" hidden="1">300000</definedName>
    <definedName name="solver_ver" localSheetId="0" hidden="1">3</definedName>
    <definedName name="solver_ver" localSheetId="2" hidden="1">3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5" l="1"/>
  <c r="G22" i="15"/>
  <c r="D22" i="15"/>
  <c r="G21" i="15"/>
  <c r="D21" i="15"/>
  <c r="G20" i="15"/>
  <c r="D20" i="15"/>
  <c r="G19" i="15"/>
  <c r="D19" i="15"/>
  <c r="G18" i="15"/>
  <c r="D18" i="15"/>
  <c r="G17" i="15"/>
  <c r="D17" i="15"/>
  <c r="G16" i="15"/>
  <c r="D16" i="15"/>
  <c r="G15" i="15"/>
  <c r="D15" i="15"/>
  <c r="G14" i="15"/>
  <c r="D14" i="15"/>
  <c r="E14" i="15" s="1"/>
  <c r="G13" i="15"/>
  <c r="D13" i="15"/>
  <c r="G12" i="15"/>
  <c r="D12" i="15"/>
  <c r="G11" i="15"/>
  <c r="D11" i="15"/>
  <c r="G10" i="15"/>
  <c r="D10" i="15"/>
  <c r="G9" i="15"/>
  <c r="D9" i="15"/>
  <c r="G8" i="15"/>
  <c r="D8" i="15"/>
  <c r="G7" i="15"/>
  <c r="D7" i="15"/>
  <c r="C14" i="14"/>
  <c r="B26" i="14"/>
  <c r="G22" i="14"/>
  <c r="D22" i="14"/>
  <c r="G21" i="14"/>
  <c r="D21" i="14"/>
  <c r="G20" i="14"/>
  <c r="D20" i="14"/>
  <c r="G19" i="14"/>
  <c r="D19" i="14"/>
  <c r="G18" i="14"/>
  <c r="D18" i="14"/>
  <c r="G17" i="14"/>
  <c r="D17" i="14"/>
  <c r="G16" i="14"/>
  <c r="D16" i="14"/>
  <c r="G15" i="14"/>
  <c r="D15" i="14"/>
  <c r="G14" i="14"/>
  <c r="D14" i="14"/>
  <c r="E14" i="14" s="1"/>
  <c r="G13" i="14"/>
  <c r="D13" i="14"/>
  <c r="G12" i="14"/>
  <c r="D12" i="14"/>
  <c r="G11" i="14"/>
  <c r="D11" i="14"/>
  <c r="G10" i="14"/>
  <c r="D10" i="14"/>
  <c r="G9" i="14"/>
  <c r="D9" i="14"/>
  <c r="G8" i="14"/>
  <c r="D8" i="14"/>
  <c r="G7" i="14"/>
  <c r="D7" i="14"/>
  <c r="B25" i="11"/>
  <c r="D25" i="11" s="1"/>
  <c r="G21" i="11"/>
  <c r="D21" i="11"/>
  <c r="F21" i="11" s="1"/>
  <c r="G20" i="11"/>
  <c r="D20" i="11"/>
  <c r="F20" i="11" s="1"/>
  <c r="G19" i="11"/>
  <c r="D19" i="11"/>
  <c r="F19" i="11" s="1"/>
  <c r="G18" i="11"/>
  <c r="D18" i="11"/>
  <c r="F18" i="11" s="1"/>
  <c r="G17" i="11"/>
  <c r="D17" i="11"/>
  <c r="F17" i="11" s="1"/>
  <c r="H17" i="11" s="1"/>
  <c r="G16" i="11"/>
  <c r="D16" i="11"/>
  <c r="F16" i="11" s="1"/>
  <c r="H16" i="11" s="1"/>
  <c r="G15" i="11"/>
  <c r="D15" i="11"/>
  <c r="F15" i="11" s="1"/>
  <c r="G14" i="11"/>
  <c r="D14" i="11"/>
  <c r="F14" i="11" s="1"/>
  <c r="H14" i="11" s="1"/>
  <c r="G13" i="11"/>
  <c r="D13" i="11"/>
  <c r="F13" i="11" s="1"/>
  <c r="H13" i="11" s="1"/>
  <c r="G12" i="11"/>
  <c r="D12" i="11"/>
  <c r="F12" i="11" s="1"/>
  <c r="G11" i="11"/>
  <c r="D11" i="11"/>
  <c r="F11" i="11" s="1"/>
  <c r="H11" i="11" s="1"/>
  <c r="G10" i="11"/>
  <c r="D10" i="11"/>
  <c r="F10" i="11" s="1"/>
  <c r="H10" i="11" s="1"/>
  <c r="G9" i="11"/>
  <c r="D9" i="11"/>
  <c r="F9" i="11" s="1"/>
  <c r="G8" i="11"/>
  <c r="D8" i="11"/>
  <c r="F8" i="11" s="1"/>
  <c r="H8" i="11" s="1"/>
  <c r="G7" i="11"/>
  <c r="D7" i="11"/>
  <c r="F7" i="11" s="1"/>
  <c r="H7" i="11" s="1"/>
  <c r="G6" i="11"/>
  <c r="D6" i="11"/>
  <c r="F6" i="11" s="1"/>
  <c r="F22" i="15" l="1"/>
  <c r="H22" i="15" s="1"/>
  <c r="E22" i="15"/>
  <c r="F21" i="15"/>
  <c r="H21" i="15" s="1"/>
  <c r="E21" i="15"/>
  <c r="F20" i="15"/>
  <c r="H20" i="15" s="1"/>
  <c r="E20" i="15"/>
  <c r="F19" i="15"/>
  <c r="H19" i="15" s="1"/>
  <c r="E19" i="15"/>
  <c r="E18" i="15"/>
  <c r="F18" i="15"/>
  <c r="H18" i="15" s="1"/>
  <c r="F17" i="15"/>
  <c r="H17" i="15" s="1"/>
  <c r="E17" i="15"/>
  <c r="F16" i="15"/>
  <c r="H16" i="15" s="1"/>
  <c r="E16" i="15"/>
  <c r="E15" i="15"/>
  <c r="F15" i="15"/>
  <c r="H15" i="15" s="1"/>
  <c r="F14" i="15"/>
  <c r="H14" i="15" s="1"/>
  <c r="B26" i="15"/>
  <c r="F13" i="15"/>
  <c r="H13" i="15" s="1"/>
  <c r="E13" i="15"/>
  <c r="F12" i="15"/>
  <c r="H12" i="15" s="1"/>
  <c r="E12" i="15"/>
  <c r="E11" i="15"/>
  <c r="F11" i="15"/>
  <c r="H11" i="15" s="1"/>
  <c r="F10" i="15"/>
  <c r="H10" i="15" s="1"/>
  <c r="E10" i="15"/>
  <c r="E9" i="15"/>
  <c r="F9" i="15"/>
  <c r="H9" i="15" s="1"/>
  <c r="F8" i="15"/>
  <c r="H8" i="15" s="1"/>
  <c r="E8" i="15"/>
  <c r="F7" i="15"/>
  <c r="H7" i="15" s="1"/>
  <c r="E7" i="15"/>
  <c r="E22" i="14"/>
  <c r="F22" i="14"/>
  <c r="H22" i="14" s="1"/>
  <c r="F21" i="14"/>
  <c r="H21" i="14" s="1"/>
  <c r="E21" i="14"/>
  <c r="E20" i="14"/>
  <c r="F20" i="14"/>
  <c r="H20" i="14" s="1"/>
  <c r="E19" i="14"/>
  <c r="F19" i="14"/>
  <c r="H19" i="14" s="1"/>
  <c r="F18" i="14"/>
  <c r="H18" i="14" s="1"/>
  <c r="E18" i="14"/>
  <c r="F17" i="14"/>
  <c r="H17" i="14" s="1"/>
  <c r="E17" i="14"/>
  <c r="E16" i="14"/>
  <c r="F16" i="14"/>
  <c r="H16" i="14" s="1"/>
  <c r="F15" i="14"/>
  <c r="H15" i="14" s="1"/>
  <c r="E15" i="14"/>
  <c r="F14" i="14"/>
  <c r="H14" i="14" s="1"/>
  <c r="F13" i="14"/>
  <c r="H13" i="14" s="1"/>
  <c r="E13" i="14"/>
  <c r="E12" i="14"/>
  <c r="F12" i="14"/>
  <c r="H12" i="14" s="1"/>
  <c r="E11" i="14"/>
  <c r="F11" i="14"/>
  <c r="H11" i="14" s="1"/>
  <c r="E10" i="14"/>
  <c r="F10" i="14"/>
  <c r="H10" i="14" s="1"/>
  <c r="E9" i="14"/>
  <c r="F9" i="14"/>
  <c r="H9" i="14" s="1"/>
  <c r="E8" i="14"/>
  <c r="F8" i="14"/>
  <c r="H8" i="14" s="1"/>
  <c r="F7" i="14"/>
  <c r="H7" i="14" s="1"/>
  <c r="E7" i="14"/>
  <c r="H19" i="11"/>
  <c r="H20" i="11"/>
  <c r="H6" i="11"/>
  <c r="H9" i="11"/>
  <c r="H12" i="11"/>
  <c r="H15" i="11"/>
  <c r="H18" i="11"/>
  <c r="H21" i="11"/>
  <c r="E6" i="11"/>
  <c r="E7" i="11"/>
  <c r="I7" i="11" s="1"/>
  <c r="E8" i="11"/>
  <c r="I8" i="11" s="1"/>
  <c r="E9" i="11"/>
  <c r="I9" i="11" s="1"/>
  <c r="E10" i="11"/>
  <c r="I10" i="11" s="1"/>
  <c r="E11" i="11"/>
  <c r="I11" i="11" s="1"/>
  <c r="E12" i="11"/>
  <c r="I12" i="11" s="1"/>
  <c r="E13" i="11"/>
  <c r="I13" i="11" s="1"/>
  <c r="E14" i="11"/>
  <c r="I14" i="11" s="1"/>
  <c r="E15" i="11"/>
  <c r="I15" i="11" s="1"/>
  <c r="E16" i="11"/>
  <c r="I16" i="11" s="1"/>
  <c r="E17" i="11"/>
  <c r="I17" i="11" s="1"/>
  <c r="E18" i="11"/>
  <c r="I18" i="11" s="1"/>
  <c r="E19" i="11"/>
  <c r="I19" i="11" s="1"/>
  <c r="E20" i="11"/>
  <c r="I20" i="11" s="1"/>
  <c r="E21" i="11"/>
  <c r="I21" i="11" s="1"/>
  <c r="C25" i="11"/>
  <c r="C26" i="15" l="1"/>
  <c r="D26" i="15"/>
  <c r="K27" i="15" a="1"/>
  <c r="B29" i="15" a="1"/>
  <c r="B29" i="15" s="1"/>
  <c r="D29" i="15" a="1"/>
  <c r="D29" i="15" s="1"/>
  <c r="C29" i="15" s="1"/>
  <c r="B2" i="15" a="1"/>
  <c r="B3" i="15"/>
  <c r="K27" i="14" a="1"/>
  <c r="D29" i="14" a="1"/>
  <c r="D29" i="14" s="1"/>
  <c r="C29" i="14" s="1"/>
  <c r="B29" i="14" a="1"/>
  <c r="B29" i="14" s="1"/>
  <c r="B3" i="14"/>
  <c r="B2" i="14" a="1"/>
  <c r="C26" i="14"/>
  <c r="D26" i="14"/>
  <c r="B28" i="11" a="1"/>
  <c r="B2" i="11" a="1"/>
  <c r="I6" i="11"/>
  <c r="B3" i="11" s="1"/>
  <c r="D28" i="11" a="1"/>
  <c r="D31" i="11" s="1"/>
  <c r="C28" i="11" a="1"/>
  <c r="K27" i="15" l="1"/>
  <c r="L27" i="15" s="1"/>
  <c r="M27" i="15" s="1"/>
  <c r="K28" i="15"/>
  <c r="L28" i="15" s="1"/>
  <c r="M28" i="15" s="1"/>
  <c r="K29" i="15"/>
  <c r="L29" i="15" s="1"/>
  <c r="M29" i="15" s="1"/>
  <c r="K30" i="15"/>
  <c r="L30" i="15" s="1"/>
  <c r="M30" i="15" s="1"/>
  <c r="K31" i="15"/>
  <c r="L31" i="15" s="1"/>
  <c r="M31" i="15" s="1"/>
  <c r="K32" i="15"/>
  <c r="L32" i="15" s="1"/>
  <c r="M32" i="15" s="1"/>
  <c r="K33" i="15"/>
  <c r="L33" i="15" s="1"/>
  <c r="M33" i="15" s="1"/>
  <c r="K34" i="15"/>
  <c r="L34" i="15" s="1"/>
  <c r="M34" i="15" s="1"/>
  <c r="K35" i="15"/>
  <c r="L35" i="15" s="1"/>
  <c r="M35" i="15" s="1"/>
  <c r="K36" i="15"/>
  <c r="L36" i="15" s="1"/>
  <c r="M36" i="15" s="1"/>
  <c r="K37" i="15"/>
  <c r="L37" i="15" s="1"/>
  <c r="M37" i="15" s="1"/>
  <c r="K38" i="15"/>
  <c r="L38" i="15" s="1"/>
  <c r="M38" i="15" s="1"/>
  <c r="K39" i="15"/>
  <c r="L39" i="15" s="1"/>
  <c r="M39" i="15" s="1"/>
  <c r="K40" i="15"/>
  <c r="L40" i="15" s="1"/>
  <c r="M40" i="15" s="1"/>
  <c r="K41" i="15"/>
  <c r="L41" i="15" s="1"/>
  <c r="M41" i="15" s="1"/>
  <c r="K42" i="15"/>
  <c r="L42" i="15" s="1"/>
  <c r="M42" i="15" s="1"/>
  <c r="K43" i="15"/>
  <c r="L43" i="15" s="1"/>
  <c r="M43" i="15" s="1"/>
  <c r="K44" i="15"/>
  <c r="L44" i="15" s="1"/>
  <c r="M44" i="15" s="1"/>
  <c r="D32" i="15"/>
  <c r="K33" i="14"/>
  <c r="L33" i="14" s="1"/>
  <c r="M33" i="14" s="1"/>
  <c r="K28" i="14"/>
  <c r="L28" i="14" s="1"/>
  <c r="M28" i="14" s="1"/>
  <c r="K27" i="14"/>
  <c r="L27" i="14" s="1"/>
  <c r="M27" i="14" s="1"/>
  <c r="K44" i="14"/>
  <c r="L44" i="14" s="1"/>
  <c r="M44" i="14" s="1"/>
  <c r="K43" i="14"/>
  <c r="L43" i="14" s="1"/>
  <c r="M43" i="14" s="1"/>
  <c r="K42" i="14"/>
  <c r="L42" i="14" s="1"/>
  <c r="M42" i="14" s="1"/>
  <c r="K41" i="14"/>
  <c r="L41" i="14" s="1"/>
  <c r="M41" i="14" s="1"/>
  <c r="K40" i="14"/>
  <c r="L40" i="14" s="1"/>
  <c r="M40" i="14" s="1"/>
  <c r="K39" i="14"/>
  <c r="L39" i="14" s="1"/>
  <c r="M39" i="14" s="1"/>
  <c r="K38" i="14"/>
  <c r="L38" i="14" s="1"/>
  <c r="M38" i="14" s="1"/>
  <c r="K37" i="14"/>
  <c r="L37" i="14" s="1"/>
  <c r="M37" i="14" s="1"/>
  <c r="K36" i="14"/>
  <c r="L36" i="14" s="1"/>
  <c r="M36" i="14" s="1"/>
  <c r="K35" i="14"/>
  <c r="L35" i="14" s="1"/>
  <c r="M35" i="14" s="1"/>
  <c r="K34" i="14"/>
  <c r="L34" i="14" s="1"/>
  <c r="M34" i="14" s="1"/>
  <c r="K32" i="14"/>
  <c r="L32" i="14" s="1"/>
  <c r="M32" i="14" s="1"/>
  <c r="K31" i="14"/>
  <c r="L31" i="14" s="1"/>
  <c r="M31" i="14" s="1"/>
  <c r="K30" i="14"/>
  <c r="L30" i="14" s="1"/>
  <c r="M30" i="14" s="1"/>
  <c r="K29" i="14"/>
  <c r="L29" i="14" s="1"/>
  <c r="M29" i="14" s="1"/>
  <c r="D32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1D8AEF-8FCE-4385-A6CD-A0E13C2CA09A}" keepAlive="1" name="クエリ - テーブル 1" description="ブック内の 'テーブル 1' クエリへの接続です。" type="5" refreshedVersion="8" refreshOnLoad="1" saveData="1">
    <dbPr connection="Provider=Microsoft.Mashup.OleDb.1;Data Source=$Workbook$;Location=&quot;テーブル 1&quot;;Extended Properties=&quot;&quot;" command="SELECT * FROM [テーブル 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<sst xmlns="http://schemas.openxmlformats.org/spreadsheetml/2006/main" count="288" uniqueCount="85">
  <si>
    <t>USDJPY</t>
  </si>
  <si>
    <t>EURJPY</t>
  </si>
  <si>
    <t>GBPJPY</t>
  </si>
  <si>
    <t>AUDJPY</t>
  </si>
  <si>
    <t>NZDJPY</t>
  </si>
  <si>
    <t>ZARJPY</t>
  </si>
  <si>
    <t>TRYJPY</t>
  </si>
  <si>
    <t>MXNJPY</t>
  </si>
  <si>
    <t>CZKJPY</t>
  </si>
  <si>
    <t>HUFJPY</t>
  </si>
  <si>
    <t>通貨ペア</t>
  </si>
  <si>
    <t>BID</t>
  </si>
  <si>
    <t>ASK</t>
  </si>
  <si>
    <t>前日比</t>
  </si>
  <si>
    <t>高値</t>
  </si>
  <si>
    <t>安値</t>
  </si>
  <si>
    <t>スプレッド</t>
  </si>
  <si>
    <t>USDJPY LIGHT</t>
  </si>
  <si>
    <t>EURJPY LIGHT</t>
  </si>
  <si>
    <t>GBPJPY LIGHT</t>
  </si>
  <si>
    <t>AUDJPY LIGHT</t>
  </si>
  <si>
    <t>NZDJPY LIGHT</t>
  </si>
  <si>
    <t>ZARJPY LIGHT</t>
  </si>
  <si>
    <t>TRYJPY LIGHT</t>
  </si>
  <si>
    <t>MXNJPY LIGHT</t>
  </si>
  <si>
    <t>CZKJPY LIGHT</t>
  </si>
  <si>
    <t>HUFJPY LIGHT</t>
  </si>
  <si>
    <t>EURUSD LIGHT</t>
  </si>
  <si>
    <t>GBPUSD LIGHT</t>
  </si>
  <si>
    <t>CHFJPY</t>
  </si>
  <si>
    <t>CADJPY</t>
  </si>
  <si>
    <t>RUBJPY</t>
  </si>
  <si>
    <t>CNHJPY</t>
  </si>
  <si>
    <t>HKDJPY</t>
  </si>
  <si>
    <t>SGDJPY</t>
  </si>
  <si>
    <t>PLNJPY</t>
  </si>
  <si>
    <t>NOKJPY</t>
  </si>
  <si>
    <t>SEKJPY</t>
  </si>
  <si>
    <t>EURUSD</t>
  </si>
  <si>
    <t>GBPUSD</t>
  </si>
  <si>
    <t>AUDUSD</t>
  </si>
  <si>
    <t>NZDUSD</t>
  </si>
  <si>
    <t>EURGBP</t>
  </si>
  <si>
    <t>EURAUD</t>
  </si>
  <si>
    <t>GBPAUD</t>
  </si>
  <si>
    <t>AUDNZD</t>
  </si>
  <si>
    <t>USDCHF</t>
  </si>
  <si>
    <t>EURCHF</t>
  </si>
  <si>
    <t>GBPCHF</t>
  </si>
  <si>
    <t>USDCAD</t>
  </si>
  <si>
    <t>USDCNH</t>
  </si>
  <si>
    <t>EURPLN</t>
  </si>
  <si>
    <t>USDJPYラージ</t>
  </si>
  <si>
    <t>保有量</t>
    <rPh sb="0" eb="3">
      <t>ホユウリョウ</t>
    </rPh>
    <phoneticPr fontId="2"/>
  </si>
  <si>
    <t>スワップポイント</t>
    <phoneticPr fontId="2"/>
  </si>
  <si>
    <t>価格</t>
    <rPh sb="0" eb="2">
      <t>カカク</t>
    </rPh>
    <phoneticPr fontId="2"/>
  </si>
  <si>
    <t>円貨換算額</t>
    <rPh sb="0" eb="2">
      <t>エンカ</t>
    </rPh>
    <rPh sb="2" eb="5">
      <t>カンザンガク</t>
    </rPh>
    <phoneticPr fontId="2"/>
  </si>
  <si>
    <t>１日</t>
    <rPh sb="1" eb="2">
      <t>ニチ</t>
    </rPh>
    <phoneticPr fontId="2"/>
  </si>
  <si>
    <t>１か月</t>
    <rPh sb="2" eb="3">
      <t>ゲツ</t>
    </rPh>
    <phoneticPr fontId="2"/>
  </si>
  <si>
    <t>１年</t>
    <rPh sb="1" eb="2">
      <t>ネン</t>
    </rPh>
    <phoneticPr fontId="2"/>
  </si>
  <si>
    <t>合算（円）</t>
    <rPh sb="0" eb="2">
      <t>ガッサン</t>
    </rPh>
    <rPh sb="3" eb="4">
      <t>エン</t>
    </rPh>
    <phoneticPr fontId="2"/>
  </si>
  <si>
    <t>リスク額</t>
    <rPh sb="3" eb="4">
      <t>ガク</t>
    </rPh>
    <phoneticPr fontId="2"/>
  </si>
  <si>
    <t>利回り（年率）</t>
    <rPh sb="0" eb="2">
      <t>リマワ</t>
    </rPh>
    <rPh sb="4" eb="6">
      <t>ネンリツ</t>
    </rPh>
    <phoneticPr fontId="2"/>
  </si>
  <si>
    <t>証拠金</t>
    <rPh sb="0" eb="3">
      <t>ショウコキン</t>
    </rPh>
    <phoneticPr fontId="2"/>
  </si>
  <si>
    <t>レバレッジ</t>
    <phoneticPr fontId="2"/>
  </si>
  <si>
    <t>シャープレシオ</t>
    <phoneticPr fontId="2"/>
  </si>
  <si>
    <t>評価損益のブレ</t>
    <rPh sb="0" eb="4">
      <t>ヒョウカソンエキ</t>
    </rPh>
    <phoneticPr fontId="2"/>
  </si>
  <si>
    <t>ポジション</t>
    <phoneticPr fontId="2"/>
  </si>
  <si>
    <t>AUDCAD</t>
  </si>
  <si>
    <t>CHFTRY</t>
  </si>
  <si>
    <t>CHFMXN</t>
  </si>
  <si>
    <t>CHFZAR</t>
  </si>
  <si>
    <t>NOKSEK</t>
  </si>
  <si>
    <t>今日の損益</t>
    <rPh sb="0" eb="2">
      <t>キョウ</t>
    </rPh>
    <rPh sb="3" eb="5">
      <t>ソンエキ</t>
    </rPh>
    <phoneticPr fontId="2"/>
  </si>
  <si>
    <t>リスク</t>
    <phoneticPr fontId="2"/>
  </si>
  <si>
    <t>※共分散行列:2024/11/21-2025/11/21の日次データより算出、年率換算</t>
    <rPh sb="1" eb="6">
      <t>キョウブンサンギョウレツ</t>
    </rPh>
    <rPh sb="29" eb="31">
      <t>ニチジ</t>
    </rPh>
    <rPh sb="36" eb="38">
      <t>サンシュツ</t>
    </rPh>
    <rPh sb="39" eb="41">
      <t>ネンリツ</t>
    </rPh>
    <rPh sb="41" eb="43">
      <t>カンザン</t>
    </rPh>
    <phoneticPr fontId="2"/>
  </si>
  <si>
    <t>円ポジション</t>
    <rPh sb="0" eb="1">
      <t>エン</t>
    </rPh>
    <phoneticPr fontId="2"/>
  </si>
  <si>
    <t>TOPIX</t>
  </si>
  <si>
    <t>TOPIX</t>
    <phoneticPr fontId="2"/>
  </si>
  <si>
    <t>SP500</t>
  </si>
  <si>
    <t>SP500</t>
    <phoneticPr fontId="2"/>
  </si>
  <si>
    <t>中間ベクトル計算</t>
  </si>
  <si>
    <t>寄与額</t>
    <phoneticPr fontId="2"/>
  </si>
  <si>
    <t>寄与度（％）</t>
    <phoneticPr fontId="2"/>
  </si>
  <si>
    <t>※共分散行列:2025/10/10-2026/10/9の日次データより算出、年率換算</t>
    <rPh sb="1" eb="6">
      <t>キョウブンサンギョウレツ</t>
    </rPh>
    <rPh sb="28" eb="30">
      <t>ニチジ</t>
    </rPh>
    <rPh sb="35" eb="37">
      <t>サンシュツ</t>
    </rPh>
    <rPh sb="38" eb="40">
      <t>ネンリツ</t>
    </rPh>
    <rPh sb="40" eb="42">
      <t>カンザン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</si>
</sst>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%"/>
    <numFmt numFmtId="178" formatCode="#,##0.0000000;[Red]\-#,##0.0000000"/>
    <numFmt numFmtId="179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color theme="0"/>
      <name val="Meiryo UI"/>
      <family val="3"/>
      <charset val="128"/>
    </font>
    <font>
      <sz val="11"/>
      <name val="メイリオ"/>
      <family val="3"/>
      <charset val="128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40" fontId="3" fillId="2" borderId="4" xfId="1" applyNumberFormat="1" applyFont="1" applyFill="1" applyBorder="1">
      <alignment vertical="center"/>
    </xf>
    <xf numFmtId="9" fontId="3" fillId="2" borderId="0" xfId="2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38" fontId="3" fillId="2" borderId="2" xfId="1" applyFont="1" applyFill="1" applyBorder="1">
      <alignment vertical="center"/>
    </xf>
    <xf numFmtId="40" fontId="3" fillId="2" borderId="2" xfId="1" applyNumberFormat="1" applyFont="1" applyFill="1" applyBorder="1">
      <alignment vertical="center"/>
    </xf>
    <xf numFmtId="177" fontId="3" fillId="2" borderId="2" xfId="2" applyNumberFormat="1" applyFont="1" applyFill="1" applyBorder="1">
      <alignment vertical="center"/>
    </xf>
    <xf numFmtId="40" fontId="3" fillId="2" borderId="0" xfId="1" applyNumberFormat="1" applyFont="1" applyFill="1" applyBorder="1">
      <alignment vertical="center"/>
    </xf>
    <xf numFmtId="38" fontId="3" fillId="2" borderId="1" xfId="1" applyFont="1" applyFill="1" applyBorder="1">
      <alignment vertical="center"/>
    </xf>
    <xf numFmtId="38" fontId="3" fillId="2" borderId="0" xfId="1" applyFont="1" applyFill="1" applyBorder="1">
      <alignment vertical="center"/>
    </xf>
    <xf numFmtId="177" fontId="3" fillId="2" borderId="0" xfId="2" applyNumberFormat="1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2" borderId="3" xfId="1" applyFont="1" applyFill="1" applyBorder="1">
      <alignment vertical="center"/>
    </xf>
    <xf numFmtId="40" fontId="3" fillId="2" borderId="3" xfId="1" applyNumberFormat="1" applyFont="1" applyFill="1" applyBorder="1">
      <alignment vertical="center"/>
    </xf>
    <xf numFmtId="177" fontId="3" fillId="2" borderId="3" xfId="2" applyNumberFormat="1" applyFont="1" applyFill="1" applyBorder="1">
      <alignment vertical="center"/>
    </xf>
    <xf numFmtId="38" fontId="3" fillId="3" borderId="2" xfId="1" applyFont="1" applyFill="1" applyBorder="1">
      <alignment vertical="center"/>
    </xf>
    <xf numFmtId="176" fontId="3" fillId="3" borderId="2" xfId="1" applyNumberFormat="1" applyFont="1" applyFill="1" applyBorder="1">
      <alignment vertical="center"/>
    </xf>
    <xf numFmtId="38" fontId="3" fillId="3" borderId="0" xfId="1" applyFont="1" applyFill="1" applyBorder="1">
      <alignment vertical="center"/>
    </xf>
    <xf numFmtId="176" fontId="3" fillId="3" borderId="0" xfId="1" applyNumberFormat="1" applyFont="1" applyFill="1" applyBorder="1">
      <alignment vertical="center"/>
    </xf>
    <xf numFmtId="38" fontId="3" fillId="3" borderId="3" xfId="1" applyFont="1" applyFill="1" applyBorder="1">
      <alignment vertical="center"/>
    </xf>
    <xf numFmtId="176" fontId="3" fillId="3" borderId="3" xfId="1" applyNumberFormat="1" applyFont="1" applyFill="1" applyBorder="1">
      <alignment vertical="center"/>
    </xf>
    <xf numFmtId="38" fontId="3" fillId="3" borderId="0" xfId="1" applyFont="1" applyFill="1">
      <alignment vertical="center"/>
    </xf>
    <xf numFmtId="40" fontId="3" fillId="2" borderId="1" xfId="1" applyNumberFormat="1" applyFont="1" applyFill="1" applyBorder="1">
      <alignment vertical="center"/>
    </xf>
    <xf numFmtId="0" fontId="5" fillId="2" borderId="0" xfId="0" applyFont="1" applyFill="1">
      <alignment vertical="center"/>
    </xf>
    <xf numFmtId="38" fontId="3" fillId="0" borderId="1" xfId="1" applyFont="1" applyFill="1" applyBorder="1">
      <alignment vertical="center"/>
    </xf>
    <xf numFmtId="176" fontId="3" fillId="4" borderId="0" xfId="1" applyNumberFormat="1" applyFont="1" applyFill="1" applyBorder="1">
      <alignment vertical="center"/>
    </xf>
    <xf numFmtId="38" fontId="3" fillId="2" borderId="0" xfId="1" applyFont="1" applyFill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0" xfId="0" applyFont="1">
      <alignment vertical="center"/>
    </xf>
    <xf numFmtId="178" fontId="6" fillId="0" borderId="5" xfId="1" applyNumberFormat="1" applyFont="1" applyBorder="1" applyAlignment="1"/>
    <xf numFmtId="178" fontId="6" fillId="0" borderId="2" xfId="1" applyNumberFormat="1" applyFont="1" applyBorder="1" applyAlignment="1"/>
    <xf numFmtId="178" fontId="6" fillId="0" borderId="2" xfId="1" applyNumberFormat="1" applyFont="1" applyBorder="1">
      <alignment vertical="center"/>
    </xf>
    <xf numFmtId="178" fontId="6" fillId="0" borderId="6" xfId="1" applyNumberFormat="1" applyFont="1" applyBorder="1">
      <alignment vertical="center"/>
    </xf>
    <xf numFmtId="178" fontId="6" fillId="0" borderId="7" xfId="1" applyNumberFormat="1" applyFont="1" applyBorder="1" applyAlignment="1"/>
    <xf numFmtId="178" fontId="6" fillId="0" borderId="8" xfId="1" applyNumberFormat="1" applyFont="1" applyBorder="1">
      <alignment vertical="center"/>
    </xf>
    <xf numFmtId="178" fontId="6" fillId="0" borderId="7" xfId="1" applyNumberFormat="1" applyFont="1" applyBorder="1">
      <alignment vertical="center"/>
    </xf>
    <xf numFmtId="178" fontId="6" fillId="0" borderId="9" xfId="1" applyNumberFormat="1" applyFont="1" applyBorder="1">
      <alignment vertical="center"/>
    </xf>
    <xf numFmtId="178" fontId="6" fillId="0" borderId="3" xfId="1" applyNumberFormat="1" applyFont="1" applyBorder="1">
      <alignment vertical="center"/>
    </xf>
    <xf numFmtId="178" fontId="6" fillId="0" borderId="10" xfId="1" applyNumberFormat="1" applyFont="1" applyBorder="1">
      <alignment vertical="center"/>
    </xf>
    <xf numFmtId="40" fontId="6" fillId="0" borderId="0" xfId="1" applyNumberFormat="1" applyFont="1" applyBorder="1" applyAlignment="1"/>
    <xf numFmtId="40" fontId="6" fillId="0" borderId="0" xfId="1" applyNumberFormat="1" applyFont="1" applyBorder="1">
      <alignment vertical="center"/>
    </xf>
    <xf numFmtId="0" fontId="6" fillId="0" borderId="0" xfId="0" applyFont="1" applyAlignment="1">
      <alignment horizontal="left" vertical="top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178" fontId="6" fillId="0" borderId="0" xfId="1" applyNumberFormat="1" applyFont="1" applyBorder="1" applyAlignment="1"/>
    <xf numFmtId="178" fontId="6" fillId="0" borderId="0" xfId="1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40" fontId="7" fillId="0" borderId="0" xfId="1" applyNumberFormat="1" applyFont="1" applyFill="1" applyBorder="1" applyAlignment="1"/>
    <xf numFmtId="179" fontId="8" fillId="0" borderId="0" xfId="0" applyNumberFormat="1" applyFont="1">
      <alignment vertical="center"/>
    </xf>
    <xf numFmtId="0" fontId="8" fillId="0" borderId="0" xfId="0" applyFont="1">
      <alignment vertical="center"/>
    </xf>
    <xf numFmtId="179" fontId="7" fillId="0" borderId="0" xfId="1" applyNumberFormat="1" applyFont="1" applyFill="1" applyBorder="1" applyAlignment="1"/>
    <xf numFmtId="38" fontId="3" fillId="0" borderId="0" xfId="1" applyFont="1">
      <alignment vertical="center"/>
    </xf>
    <xf numFmtId="0" fontId="9" fillId="0" borderId="0" xfId="0" applyFont="1" applyAlignment="1">
      <alignment horizontal="center" vertical="top"/>
    </xf>
    <xf numFmtId="40" fontId="9" fillId="0" borderId="0" xfId="1" applyNumberFormat="1" applyFont="1" applyBorder="1" applyAlignment="1"/>
    <xf numFmtId="40" fontId="9" fillId="0" borderId="0" xfId="1" applyNumberFormat="1" applyFont="1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179" fontId="7" fillId="0" borderId="0" xfId="2" applyNumberFormat="1" applyFont="1" applyFill="1" applyBorder="1" applyAlignment="1"/>
    <xf numFmtId="179" fontId="9" fillId="0" borderId="0" xfId="1" applyNumberFormat="1" applyFont="1" applyBorder="1" applyAlignment="1"/>
    <xf numFmtId="179" fontId="9" fillId="0" borderId="0" xfId="1" applyNumberFormat="1" applyFont="1" applyBorder="1">
      <alignment vertical="center"/>
    </xf>
    <xf numFmtId="179" fontId="7" fillId="0" borderId="0" xfId="1" applyNumberFormat="1" applyFont="1" applyFill="1" applyBorder="1">
      <alignment vertical="center"/>
    </xf>
    <xf numFmtId="179" fontId="8" fillId="0" borderId="0" xfId="1" applyNumberFormat="1" applyFont="1">
      <alignment vertical="center"/>
    </xf>
    <xf numFmtId="179" fontId="10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8" fontId="6" fillId="0" borderId="5" xfId="1" applyNumberFormat="1" applyFont="1" applyBorder="1" applyAlignment="1">
      <alignment horizontal="right" vertical="center"/>
    </xf>
    <xf numFmtId="178" fontId="6" fillId="0" borderId="2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8" fontId="3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6" fillId="0" borderId="3" xfId="1" applyNumberFormat="1" applyFont="1" applyBorder="1" applyAlignment="1">
      <alignment horizontal="right" vertical="center"/>
    </xf>
    <xf numFmtId="40" fontId="3" fillId="2" borderId="3" xfId="1" applyNumberFormat="1" applyFont="1" applyFill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8" fontId="6" fillId="0" borderId="8" xfId="1" applyNumberFormat="1" applyFont="1" applyBorder="1" applyAlignment="1">
      <alignment horizontal="right" vertical="center"/>
    </xf>
    <xf numFmtId="178" fontId="6" fillId="0" borderId="10" xfId="1" applyNumberFormat="1" applyFont="1" applyBorder="1" applyAlignment="1">
      <alignment horizontal="right" vertical="center"/>
    </xf>
    <xf numFmtId="40" fontId="7" fillId="0" borderId="0" xfId="1" applyNumberFormat="1" applyFont="1" applyBorder="1" applyAlignment="1"/>
    <xf numFmtId="40" fontId="3" fillId="3" borderId="0" xfId="1" applyNumberFormat="1" applyFont="1" applyFill="1" applyBorder="1">
      <alignment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 xr:uid="{EA317DAE-64C4-42A5-A66F-C0F82BBDBF1D}"/>
  </cellStyles>
  <dxfs count="1">
    <dxf>
      <numFmt numFmtId="0" formatCode="General"/>
    </dxf>
  </dxfs>
  <tableStyles count="0" defaultTableStyle="TableStyleMedium2" defaultPivotStyle="PivotStyleLight16"/>
  <colors>
    <mruColors>
      <color rgb="FFFF0000"/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リスク寄与度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0" i="0">
              <a:solidFill>
                <a:srgbClr val="595959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リスク寄与度</a:t>
          </a:r>
        </a:p>
      </cx:txPr>
    </cx:title>
    <cx:plotArea>
      <cx:plotAreaRegion>
        <cx:series layoutId="waterfall" uniqueId="{7F6E6DE3-FF96-4E90-9F9A-3AA7AF919A52}">
          <cx:dataLabels pos="outEnd">
            <cx:numFmt formatCode="0%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rgbClr val="595959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Meiryo UI" panose="020B0604030504040204" pitchFamily="50" charset="-128"/>
                  </a:defRPr>
                </a:pPr>
                <a:endParaRPr lang="ja-JP" altLang="en-US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visibility connectorLines="1"/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 altLang="en-US">
              <a:latin typeface="Meiryo UI" panose="020B0604030504040204" pitchFamily="50" charset="-128"/>
              <a:ea typeface="Meiryo UI" panose="020B0604030504040204" pitchFamily="50" charset="-128"/>
            </a:endParaRPr>
          </a:p>
        </cx:txPr>
      </cx:axis>
      <cx:axis id="1">
        <cx:valScaling/>
        <cx:majorGridlines/>
        <cx:tickLabels/>
        <cx:numFmt formatCode="0%" sourceLinked="0"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 altLang="en-US">
              <a:latin typeface="Meiryo UI" panose="020B0604030504040204" pitchFamily="50" charset="-128"/>
              <a:ea typeface="Meiryo UI" panose="020B0604030504040204" pitchFamily="50" charset="-128"/>
            </a:endParaRPr>
          </a:p>
        </cx:txPr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cx:txPr>
    </cx:legend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title pos="t" align="ctr" overlay="0">
      <cx:tx>
        <cx:txData>
          <cx:v>リスク寄与度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0" i="0">
              <a:solidFill>
                <a:srgbClr val="595959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リスク寄与度</a:t>
          </a:r>
        </a:p>
      </cx:txPr>
    </cx:title>
    <cx:plotArea>
      <cx:plotAreaRegion>
        <cx:series layoutId="waterfall" uniqueId="{7F6E6DE3-FF96-4E90-9F9A-3AA7AF919A52}">
          <cx:dataLabels pos="outEnd">
            <cx:numFmt formatCode="0%" sourceLinked="0"/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rgbClr val="595959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Meiryo UI" panose="020B0604030504040204" pitchFamily="50" charset="-128"/>
                  </a:defRPr>
                </a:pPr>
                <a:endParaRPr lang="ja-JP" altLang="en-US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visibility connectorLines="1"/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 altLang="en-US">
              <a:latin typeface="Meiryo UI" panose="020B0604030504040204" pitchFamily="50" charset="-128"/>
              <a:ea typeface="Meiryo UI" panose="020B0604030504040204" pitchFamily="50" charset="-128"/>
            </a:endParaRPr>
          </a:p>
        </cx:txPr>
      </cx:axis>
      <cx:axis id="1">
        <cx:valScaling/>
        <cx:majorGridlines/>
        <cx:tickLabels/>
        <cx:numFmt formatCode="0%" sourceLinked="0"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 altLang="en-US">
              <a:latin typeface="Meiryo UI" panose="020B0604030504040204" pitchFamily="50" charset="-128"/>
              <a:ea typeface="Meiryo UI" panose="020B0604030504040204" pitchFamily="50" charset="-128"/>
            </a:endParaRPr>
          </a:p>
        </cx:txPr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cx:txPr>
    </cx:legend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141514</xdr:colOff>
      <xdr:row>22</xdr:row>
      <xdr:rowOff>87084</xdr:rowOff>
    </xdr:from>
    <xdr:to>
      <xdr:col>7</xdr:col>
      <xdr:colOff>1393372</xdr:colOff>
      <xdr:row>35</xdr:row>
      <xdr:rowOff>185056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69B18F6B-EA2A-4151-B495-C80F3A1D1C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05994" y="4285704"/>
              <a:ext cx="5435238" cy="29707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141514</xdr:colOff>
      <xdr:row>22</xdr:row>
      <xdr:rowOff>87084</xdr:rowOff>
    </xdr:from>
    <xdr:to>
      <xdr:col>7</xdr:col>
      <xdr:colOff>1393372</xdr:colOff>
      <xdr:row>35</xdr:row>
      <xdr:rowOff>185056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730941A3-2D6B-4FD8-AA44-69EC696E6C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05994" y="4285704"/>
              <a:ext cx="5435238" cy="29707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refreshOnLoad="1" connectionId="1" xr16:uid="{72EF6ECF-0F51-4D94-AE3A-7D1FD3015576}" autoFormatId="20" applyNumberFormats="0" applyBorderFormats="0" applyFontFormats="0" applyPatternFormats="0" applyAlignmentFormats="0" applyWidthHeightFormats="0">
  <queryTableRefresh nextId="8">
    <queryTableFields count="7">
      <queryTableField id="1" name="通貨ペア" tableColumnId="8"/>
      <queryTableField id="2" name="BID" tableColumnId="2"/>
      <queryTableField id="3" name="ASK" tableColumnId="3"/>
      <queryTableField id="4" name="前日比" tableColumnId="4"/>
      <queryTableField id="5" name="高値" tableColumnId="5"/>
      <queryTableField id="6" name="安値" tableColumnId="6"/>
      <queryTableField id="7" name="スプレッド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92E6F9-EED1-4DE8-BB63-C819490AEAE5}" name="テーブル_1" displayName="テーブル_1" ref="A1:G52" tableType="queryTable" totalsRowShown="0">
  <autoFilter ref="A1:G52" xr:uid="{F992E6F9-EED1-4DE8-BB63-C819490AEAE5}"/>
  <tableColumns count="7">
    <tableColumn id="8" xr3:uid="{4EF3846E-BC29-4346-8E46-E785705ED33F}" uniqueName="8" name="通貨ペア" queryTableFieldId="1" dataDxfId="0"/>
    <tableColumn id="2" xr3:uid="{622128AB-1101-43DB-AA4F-E6AD04716992}" uniqueName="2" name="BID" queryTableFieldId="2"/>
    <tableColumn id="3" xr3:uid="{FED81727-F1F1-4952-A11C-E5AC3B51EB98}" uniqueName="3" name="ASK" queryTableFieldId="3"/>
    <tableColumn id="4" xr3:uid="{E93B4E30-77BA-4C35-AC91-C99210718746}" uniqueName="4" name="前日比" queryTableFieldId="4"/>
    <tableColumn id="5" xr3:uid="{67B909B6-92FF-463F-B7C7-2ED3974D4258}" uniqueName="5" name="高値" queryTableFieldId="5"/>
    <tableColumn id="6" xr3:uid="{84E60D24-FD94-4916-B8BF-9C4D91EF8D1F}" uniqueName="6" name="安値" queryTableFieldId="6"/>
    <tableColumn id="7" xr3:uid="{B680AD4F-63E1-4E33-9E85-1CC48072A132}" uniqueName="7" name="スプレッド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CE2D-0D41-493C-84E0-2565E46BB618}">
  <dimension ref="A1:AC37"/>
  <sheetViews>
    <sheetView zoomScale="70" zoomScaleNormal="70" workbookViewId="0">
      <selection activeCell="B13" sqref="B13"/>
    </sheetView>
  </sheetViews>
  <sheetFormatPr defaultRowHeight="15" x14ac:dyDescent="0.45"/>
  <cols>
    <col min="1" max="1" width="12.8984375" style="1" customWidth="1"/>
    <col min="2" max="9" width="12.69921875" style="1" customWidth="1"/>
    <col min="10" max="11" width="8.796875" style="1"/>
    <col min="12" max="27" width="11.69921875" style="1" bestFit="1" customWidth="1"/>
    <col min="28" max="16384" width="8.796875" style="1"/>
  </cols>
  <sheetData>
    <row r="1" spans="1:29" x14ac:dyDescent="0.45">
      <c r="A1" s="2" t="s">
        <v>63</v>
      </c>
      <c r="B1" s="25">
        <v>100000</v>
      </c>
      <c r="C1" s="2"/>
      <c r="D1" s="2"/>
      <c r="E1" s="2"/>
      <c r="F1" s="2"/>
      <c r="G1" s="2"/>
      <c r="H1" s="2"/>
      <c r="I1" s="2"/>
      <c r="K1" s="1" t="s">
        <v>75</v>
      </c>
    </row>
    <row r="2" spans="1:29" ht="17.399999999999999" x14ac:dyDescent="0.5">
      <c r="A2" s="2" t="s">
        <v>64</v>
      </c>
      <c r="B2" s="3" cm="1">
        <f t="array" ref="B2">SUM(ABS(E6:E21))/B1</f>
        <v>102.4363974637693</v>
      </c>
      <c r="C2" s="30"/>
      <c r="D2" s="30"/>
      <c r="E2" s="2"/>
      <c r="F2" s="2"/>
      <c r="G2" s="2"/>
      <c r="H2" s="2"/>
      <c r="I2" s="2"/>
      <c r="K2" s="31"/>
      <c r="L2" s="32" t="s">
        <v>0</v>
      </c>
      <c r="M2" s="32" t="s">
        <v>1</v>
      </c>
      <c r="N2" s="32" t="s">
        <v>2</v>
      </c>
      <c r="O2" s="32" t="s">
        <v>29</v>
      </c>
      <c r="P2" s="32" t="s">
        <v>3</v>
      </c>
      <c r="Q2" s="32" t="s">
        <v>4</v>
      </c>
      <c r="R2" s="32" t="s">
        <v>5</v>
      </c>
      <c r="S2" s="32" t="s">
        <v>6</v>
      </c>
      <c r="T2" s="32" t="s">
        <v>7</v>
      </c>
      <c r="U2" s="32" t="s">
        <v>8</v>
      </c>
      <c r="V2" s="32" t="s">
        <v>9</v>
      </c>
      <c r="W2" s="32" t="s">
        <v>35</v>
      </c>
      <c r="X2" s="33" t="s">
        <v>30</v>
      </c>
      <c r="Y2" s="33" t="s">
        <v>34</v>
      </c>
      <c r="Z2" s="33" t="s">
        <v>36</v>
      </c>
      <c r="AA2" s="33" t="s">
        <v>37</v>
      </c>
      <c r="AB2" s="1" t="s">
        <v>77</v>
      </c>
      <c r="AC2" s="1" t="s">
        <v>79</v>
      </c>
    </row>
    <row r="3" spans="1:29" ht="17.399999999999999" x14ac:dyDescent="0.5">
      <c r="A3" s="2" t="s">
        <v>73</v>
      </c>
      <c r="B3" s="13">
        <f>SUM(I6:I21)</f>
        <v>-54141.899371827443</v>
      </c>
      <c r="C3" s="30"/>
      <c r="D3" s="30"/>
      <c r="E3" s="2"/>
      <c r="F3" s="2"/>
      <c r="G3" s="2"/>
      <c r="H3" s="2"/>
      <c r="I3" s="2"/>
      <c r="K3" s="46" t="s">
        <v>0</v>
      </c>
      <c r="L3" s="34">
        <v>1.0046630000000001E-2</v>
      </c>
      <c r="M3" s="35">
        <v>4.8273400000000003E-3</v>
      </c>
      <c r="N3" s="35">
        <v>5.8142999999999997E-3</v>
      </c>
      <c r="O3" s="35">
        <v>3.8730399999999999E-3</v>
      </c>
      <c r="P3" s="35">
        <v>6.8978299999999998E-3</v>
      </c>
      <c r="Q3" s="35">
        <v>5.7036400000000003E-3</v>
      </c>
      <c r="R3" s="35">
        <v>8.13264E-3</v>
      </c>
      <c r="S3" s="35">
        <v>1.0120850000000001E-2</v>
      </c>
      <c r="T3" s="35">
        <v>9.8445100000000008E-3</v>
      </c>
      <c r="U3" s="35">
        <v>4.3184299999999998E-3</v>
      </c>
      <c r="V3" s="35">
        <v>4.7891899999999996E-3</v>
      </c>
      <c r="W3" s="35">
        <v>4.9316100000000003E-3</v>
      </c>
      <c r="X3" s="36">
        <v>8.0342699999999996E-3</v>
      </c>
      <c r="Y3" s="36">
        <v>6.9307800000000001E-3</v>
      </c>
      <c r="Z3" s="36">
        <v>6.0536899999999996E-3</v>
      </c>
      <c r="AA3" s="37">
        <v>4.7043600000000003E-3</v>
      </c>
      <c r="AB3" s="47">
        <v>-1.0751000000000001E-3</v>
      </c>
      <c r="AC3" s="48">
        <v>1.5036839999999999E-2</v>
      </c>
    </row>
    <row r="4" spans="1:29" ht="17.399999999999999" x14ac:dyDescent="0.5">
      <c r="A4" s="27" t="s">
        <v>67</v>
      </c>
      <c r="B4" s="2"/>
      <c r="C4" s="2"/>
      <c r="D4" s="2"/>
      <c r="E4" s="2"/>
      <c r="F4" s="2"/>
      <c r="G4" s="2"/>
      <c r="H4" s="2"/>
      <c r="I4" s="4"/>
      <c r="K4" s="46" t="s">
        <v>1</v>
      </c>
      <c r="L4" s="38">
        <v>4.8273400000000003E-3</v>
      </c>
      <c r="M4" s="49">
        <v>6.0873000000000003E-3</v>
      </c>
      <c r="N4" s="49">
        <v>5.3039599999999999E-3</v>
      </c>
      <c r="O4" s="49">
        <v>4.7348700000000004E-3</v>
      </c>
      <c r="P4" s="49">
        <v>6.1610700000000003E-3</v>
      </c>
      <c r="Q4" s="49">
        <v>5.8838900000000001E-3</v>
      </c>
      <c r="R4" s="49">
        <v>5.9804200000000002E-3</v>
      </c>
      <c r="S4" s="49">
        <v>5.09436E-3</v>
      </c>
      <c r="T4" s="49">
        <v>7.2746399999999998E-3</v>
      </c>
      <c r="U4" s="49">
        <v>6.1369199999999997E-3</v>
      </c>
      <c r="V4" s="49">
        <v>6.6607799999999998E-3</v>
      </c>
      <c r="W4" s="49">
        <v>6.6862800000000002E-3</v>
      </c>
      <c r="X4" s="50">
        <v>5.3679699999999997E-3</v>
      </c>
      <c r="Y4" s="50">
        <v>5.0126600000000004E-3</v>
      </c>
      <c r="Z4" s="50">
        <v>5.97651E-3</v>
      </c>
      <c r="AA4" s="39">
        <v>6.3481800000000001E-3</v>
      </c>
      <c r="AB4" s="1">
        <v>4.9841999999999996E-4</v>
      </c>
      <c r="AC4" s="51">
        <v>8.27782E-3</v>
      </c>
    </row>
    <row r="5" spans="1:29" ht="17.399999999999999" x14ac:dyDescent="0.5">
      <c r="A5" s="5"/>
      <c r="B5" s="6" t="s">
        <v>53</v>
      </c>
      <c r="C5" s="6" t="s">
        <v>54</v>
      </c>
      <c r="D5" s="6" t="s">
        <v>55</v>
      </c>
      <c r="E5" s="6" t="s">
        <v>56</v>
      </c>
      <c r="F5" s="6" t="s">
        <v>62</v>
      </c>
      <c r="G5" s="6" t="s">
        <v>74</v>
      </c>
      <c r="H5" s="6" t="s">
        <v>65</v>
      </c>
      <c r="I5" s="6" t="s">
        <v>73</v>
      </c>
      <c r="K5" s="46" t="s">
        <v>2</v>
      </c>
      <c r="L5" s="38">
        <v>5.8142999999999997E-3</v>
      </c>
      <c r="M5" s="49">
        <v>5.3039599999999999E-3</v>
      </c>
      <c r="N5" s="49">
        <v>6.8954899999999998E-3</v>
      </c>
      <c r="O5" s="49">
        <v>3.8424499999999999E-3</v>
      </c>
      <c r="P5" s="49">
        <v>7.1216400000000003E-3</v>
      </c>
      <c r="Q5" s="49">
        <v>6.5654399999999996E-3</v>
      </c>
      <c r="R5" s="49">
        <v>7.3710800000000003E-3</v>
      </c>
      <c r="S5" s="49">
        <v>5.88698E-3</v>
      </c>
      <c r="T5" s="49">
        <v>8.5916699999999992E-3</v>
      </c>
      <c r="U5" s="49">
        <v>5.3364600000000003E-3</v>
      </c>
      <c r="V5" s="49">
        <v>6.2013399999999996E-3</v>
      </c>
      <c r="W5" s="49">
        <v>6.14213E-3</v>
      </c>
      <c r="X5" s="50">
        <v>5.9386899999999999E-3</v>
      </c>
      <c r="Y5" s="50">
        <v>5.4957599999999997E-3</v>
      </c>
      <c r="Z5" s="50">
        <v>6.8536500000000002E-3</v>
      </c>
      <c r="AA5" s="39">
        <v>6.1969299999999998E-3</v>
      </c>
      <c r="AB5" s="1">
        <v>1.58577E-3</v>
      </c>
      <c r="AC5" s="51">
        <v>1.203397E-2</v>
      </c>
    </row>
    <row r="6" spans="1:29" ht="17.399999999999999" x14ac:dyDescent="0.5">
      <c r="A6" s="7" t="s">
        <v>0</v>
      </c>
      <c r="B6" s="19">
        <v>0</v>
      </c>
      <c r="C6" s="20">
        <v>164</v>
      </c>
      <c r="D6" s="9">
        <f>VLOOKUP(A6,スポット価格!A:B,2,FALSE)</f>
        <v>158.26599999999999</v>
      </c>
      <c r="E6" s="8">
        <f>B6*D6</f>
        <v>0</v>
      </c>
      <c r="F6" s="10">
        <f>C6*365/D6/10000</f>
        <v>3.7822400262848624E-2</v>
      </c>
      <c r="G6" s="10">
        <f>SQRT(L3)</f>
        <v>0.10023287883723585</v>
      </c>
      <c r="H6" s="9">
        <f t="shared" ref="H6:H21" si="0">F6/G6</f>
        <v>0.37734524540861392</v>
      </c>
      <c r="I6" s="13">
        <f>スポット価格!D2/スポット価格!B2*E6</f>
        <v>0</v>
      </c>
      <c r="K6" s="46" t="s">
        <v>29</v>
      </c>
      <c r="L6" s="38">
        <v>3.8730399999999999E-3</v>
      </c>
      <c r="M6" s="49">
        <v>4.7348700000000004E-3</v>
      </c>
      <c r="N6" s="49">
        <v>3.8424499999999999E-3</v>
      </c>
      <c r="O6" s="49">
        <v>5.86565E-3</v>
      </c>
      <c r="P6" s="49">
        <v>3.98877E-3</v>
      </c>
      <c r="Q6" s="49">
        <v>4.0372100000000003E-3</v>
      </c>
      <c r="R6" s="49">
        <v>3.8921899999999998E-3</v>
      </c>
      <c r="S6" s="49">
        <v>3.8555899999999999E-3</v>
      </c>
      <c r="T6" s="49">
        <v>4.92787E-3</v>
      </c>
      <c r="U6" s="49">
        <v>4.5729400000000002E-3</v>
      </c>
      <c r="V6" s="49">
        <v>4.5947899999999996E-3</v>
      </c>
      <c r="W6" s="49">
        <v>4.8534700000000004E-3</v>
      </c>
      <c r="X6" s="50">
        <v>4.23647E-3</v>
      </c>
      <c r="Y6" s="50">
        <v>3.7825599999999999E-3</v>
      </c>
      <c r="Z6" s="50">
        <v>3.7274000000000001E-3</v>
      </c>
      <c r="AA6" s="39">
        <v>4.6459300000000004E-3</v>
      </c>
      <c r="AB6" s="1">
        <v>2.17928E-3</v>
      </c>
      <c r="AC6" s="51">
        <v>3.85755E-3</v>
      </c>
    </row>
    <row r="7" spans="1:29" ht="17.399999999999999" x14ac:dyDescent="0.5">
      <c r="A7" s="2" t="s">
        <v>1</v>
      </c>
      <c r="B7" s="21">
        <v>0</v>
      </c>
      <c r="C7" s="22">
        <v>100</v>
      </c>
      <c r="D7" s="11">
        <f>VLOOKUP(A7,スポット価格!A:B,2,FALSE)</f>
        <v>177.31100000000001</v>
      </c>
      <c r="E7" s="13">
        <f t="shared" ref="E7:E21" si="1">B7*D7</f>
        <v>0</v>
      </c>
      <c r="F7" s="14">
        <f t="shared" ref="F7:F21" si="2">C7*365/D7/10000</f>
        <v>2.058529927641263E-2</v>
      </c>
      <c r="G7" s="14">
        <f>SQRT(M4)</f>
        <v>7.8021150978436607E-2</v>
      </c>
      <c r="H7" s="11">
        <f t="shared" si="0"/>
        <v>0.26384254805600049</v>
      </c>
      <c r="I7" s="13">
        <f>スポット価格!D3/スポット価格!B3*E7</f>
        <v>0</v>
      </c>
      <c r="K7" s="46" t="s">
        <v>3</v>
      </c>
      <c r="L7" s="38">
        <v>6.8978299999999998E-3</v>
      </c>
      <c r="M7" s="49">
        <v>6.1610700000000003E-3</v>
      </c>
      <c r="N7" s="49">
        <v>7.1216400000000003E-3</v>
      </c>
      <c r="O7" s="49">
        <v>3.98877E-3</v>
      </c>
      <c r="P7" s="49">
        <v>1.31272E-2</v>
      </c>
      <c r="Q7" s="49">
        <v>1.1073980000000001E-2</v>
      </c>
      <c r="R7" s="49">
        <v>1.0853939999999999E-2</v>
      </c>
      <c r="S7" s="49">
        <v>6.9716099999999996E-3</v>
      </c>
      <c r="T7" s="49">
        <v>1.2142160000000001E-2</v>
      </c>
      <c r="U7" s="49">
        <v>6.5796500000000003E-3</v>
      </c>
      <c r="V7" s="49">
        <v>7.64016E-3</v>
      </c>
      <c r="W7" s="49">
        <v>7.5048099999999998E-3</v>
      </c>
      <c r="X7" s="50">
        <v>8.4452999999999993E-3</v>
      </c>
      <c r="Y7" s="50">
        <v>7.3023100000000002E-3</v>
      </c>
      <c r="Z7" s="50">
        <v>1.0246450000000001E-2</v>
      </c>
      <c r="AA7" s="39">
        <v>7.9248500000000006E-3</v>
      </c>
      <c r="AB7" s="1">
        <v>2.0364699999999999E-3</v>
      </c>
      <c r="AC7" s="51">
        <v>2.0064180000000001E-2</v>
      </c>
    </row>
    <row r="8" spans="1:29" ht="17.399999999999999" x14ac:dyDescent="0.5">
      <c r="A8" s="2" t="s">
        <v>2</v>
      </c>
      <c r="B8" s="21">
        <v>0</v>
      </c>
      <c r="C8" s="22">
        <v>205</v>
      </c>
      <c r="D8" s="11">
        <f>VLOOKUP(A8,スポット価格!A:B,2,FALSE)</f>
        <v>209.50899999999999</v>
      </c>
      <c r="E8" s="13">
        <f t="shared" si="1"/>
        <v>0</v>
      </c>
      <c r="F8" s="14">
        <f t="shared" si="2"/>
        <v>3.571445618088006E-2</v>
      </c>
      <c r="G8" s="14">
        <f>SQRT(N5)</f>
        <v>8.30390871818808E-2</v>
      </c>
      <c r="H8" s="11">
        <f t="shared" si="0"/>
        <v>0.43009210954661103</v>
      </c>
      <c r="I8" s="13">
        <f>スポット価格!D4/スポット価格!B4*E8</f>
        <v>0</v>
      </c>
      <c r="K8" s="46" t="s">
        <v>4</v>
      </c>
      <c r="L8" s="38">
        <v>5.7036400000000003E-3</v>
      </c>
      <c r="M8" s="49">
        <v>5.8838900000000001E-3</v>
      </c>
      <c r="N8" s="49">
        <v>6.5654399999999996E-3</v>
      </c>
      <c r="O8" s="49">
        <v>4.0372100000000003E-3</v>
      </c>
      <c r="P8" s="49">
        <v>1.1073980000000001E-2</v>
      </c>
      <c r="Q8" s="49">
        <v>1.074056E-2</v>
      </c>
      <c r="R8" s="49">
        <v>9.1994299999999998E-3</v>
      </c>
      <c r="S8" s="49">
        <v>5.8202799999999997E-3</v>
      </c>
      <c r="T8" s="49">
        <v>1.0179219999999999E-2</v>
      </c>
      <c r="U8" s="49">
        <v>6.2301300000000004E-3</v>
      </c>
      <c r="V8" s="49">
        <v>7.0125300000000003E-3</v>
      </c>
      <c r="W8" s="49">
        <v>7.0235599999999999E-3</v>
      </c>
      <c r="X8" s="50">
        <v>7.2707199999999996E-3</v>
      </c>
      <c r="Y8" s="50">
        <v>6.3821399999999997E-3</v>
      </c>
      <c r="Z8" s="50">
        <v>9.0023599999999992E-3</v>
      </c>
      <c r="AA8" s="39">
        <v>7.5492600000000003E-3</v>
      </c>
      <c r="AB8" s="1">
        <v>2.39594E-3</v>
      </c>
      <c r="AC8" s="51">
        <v>1.5735840000000001E-2</v>
      </c>
    </row>
    <row r="9" spans="1:29" ht="17.399999999999999" x14ac:dyDescent="0.5">
      <c r="A9" s="2" t="s">
        <v>29</v>
      </c>
      <c r="B9" s="21">
        <v>0</v>
      </c>
      <c r="C9" s="22">
        <v>-20</v>
      </c>
      <c r="D9" s="11">
        <f>VLOOKUP(A9,スポット価格!A:B,2,FALSE)</f>
        <v>190.67699999999999</v>
      </c>
      <c r="E9" s="13">
        <f t="shared" si="1"/>
        <v>0</v>
      </c>
      <c r="F9" s="14">
        <f t="shared" si="2"/>
        <v>-3.8284638419945772E-3</v>
      </c>
      <c r="G9" s="14">
        <f>SQRT(O6)</f>
        <v>7.6587531622320876E-2</v>
      </c>
      <c r="H9" s="11">
        <f t="shared" si="0"/>
        <v>-4.9988082405815509E-2</v>
      </c>
      <c r="I9" s="13">
        <f>スポット価格!D5/スポット価格!B5*E9</f>
        <v>0</v>
      </c>
      <c r="K9" s="46" t="s">
        <v>5</v>
      </c>
      <c r="L9" s="38">
        <v>8.13264E-3</v>
      </c>
      <c r="M9" s="49">
        <v>5.9804200000000002E-3</v>
      </c>
      <c r="N9" s="49">
        <v>7.3710800000000003E-3</v>
      </c>
      <c r="O9" s="49">
        <v>3.8921899999999998E-3</v>
      </c>
      <c r="P9" s="49">
        <v>1.0853939999999999E-2</v>
      </c>
      <c r="Q9" s="49">
        <v>9.1994299999999998E-3</v>
      </c>
      <c r="R9" s="49">
        <v>1.7312629999999999E-2</v>
      </c>
      <c r="S9" s="49">
        <v>8.3056699999999994E-3</v>
      </c>
      <c r="T9" s="49">
        <v>1.3248329999999999E-2</v>
      </c>
      <c r="U9" s="49">
        <v>6.2567200000000003E-3</v>
      </c>
      <c r="V9" s="49">
        <v>7.0829100000000004E-3</v>
      </c>
      <c r="W9" s="49">
        <v>7.1084199999999998E-3</v>
      </c>
      <c r="X9" s="50">
        <v>8.5248700000000004E-3</v>
      </c>
      <c r="Y9" s="50">
        <v>7.7691000000000001E-3</v>
      </c>
      <c r="Z9" s="50">
        <v>9.6656499999999996E-3</v>
      </c>
      <c r="AA9" s="39">
        <v>7.1396699999999999E-3</v>
      </c>
      <c r="AB9" s="1">
        <v>5.2012E-4</v>
      </c>
      <c r="AC9" s="51">
        <v>1.999248E-2</v>
      </c>
    </row>
    <row r="10" spans="1:29" ht="17.399999999999999" x14ac:dyDescent="0.5">
      <c r="A10" s="2" t="s">
        <v>3</v>
      </c>
      <c r="B10" s="21">
        <v>0</v>
      </c>
      <c r="C10" s="22">
        <v>100</v>
      </c>
      <c r="D10" s="11">
        <f>VLOOKUP(A10,スポット価格!A:B,2,FALSE)</f>
        <v>110.58499999999999</v>
      </c>
      <c r="E10" s="13">
        <f t="shared" si="1"/>
        <v>0</v>
      </c>
      <c r="F10" s="14">
        <f t="shared" si="2"/>
        <v>3.3006284758330694E-2</v>
      </c>
      <c r="G10" s="14">
        <f>SQRT(P7)</f>
        <v>0.11457399355874788</v>
      </c>
      <c r="H10" s="11">
        <f t="shared" si="0"/>
        <v>0.28807833028362323</v>
      </c>
      <c r="I10" s="13">
        <f>スポット価格!D6/スポット価格!B6*E10</f>
        <v>0</v>
      </c>
      <c r="K10" s="46" t="s">
        <v>6</v>
      </c>
      <c r="L10" s="38">
        <v>1.0120850000000001E-2</v>
      </c>
      <c r="M10" s="49">
        <v>5.09436E-3</v>
      </c>
      <c r="N10" s="49">
        <v>5.88698E-3</v>
      </c>
      <c r="O10" s="49">
        <v>3.8555899999999999E-3</v>
      </c>
      <c r="P10" s="49">
        <v>6.9716099999999996E-3</v>
      </c>
      <c r="Q10" s="49">
        <v>5.8202799999999997E-3</v>
      </c>
      <c r="R10" s="49">
        <v>8.3056699999999994E-3</v>
      </c>
      <c r="S10" s="49">
        <v>1.268362E-2</v>
      </c>
      <c r="T10" s="49">
        <v>1.031788E-2</v>
      </c>
      <c r="U10" s="49">
        <v>4.5107300000000001E-3</v>
      </c>
      <c r="V10" s="49">
        <v>5.2144499999999998E-3</v>
      </c>
      <c r="W10" s="49">
        <v>5.3061899999999997E-3</v>
      </c>
      <c r="X10" s="50">
        <v>8.1535099999999992E-3</v>
      </c>
      <c r="Y10" s="50">
        <v>6.9910900000000002E-3</v>
      </c>
      <c r="Z10" s="50">
        <v>6.1322099999999999E-3</v>
      </c>
      <c r="AA10" s="39">
        <v>4.9470699999999996E-3</v>
      </c>
      <c r="AB10" s="1">
        <v>-1.55853E-3</v>
      </c>
      <c r="AC10" s="51">
        <v>1.544357E-2</v>
      </c>
    </row>
    <row r="11" spans="1:29" ht="17.399999999999999" x14ac:dyDescent="0.5">
      <c r="A11" s="2" t="s">
        <v>4</v>
      </c>
      <c r="B11" s="21">
        <v>3.2611809829939858E-2</v>
      </c>
      <c r="C11" s="22">
        <v>52</v>
      </c>
      <c r="D11" s="11">
        <f>VLOOKUP(A11,スポット価格!A:B,2,FALSE)</f>
        <v>88.867000000000004</v>
      </c>
      <c r="E11" s="13">
        <f t="shared" si="1"/>
        <v>2.8981137041572653</v>
      </c>
      <c r="F11" s="14">
        <f t="shared" si="2"/>
        <v>2.1357759348239504E-2</v>
      </c>
      <c r="G11" s="14">
        <f>SQRT(Q8)</f>
        <v>0.10363667304579012</v>
      </c>
      <c r="H11" s="11">
        <f t="shared" si="0"/>
        <v>0.20608302756692062</v>
      </c>
      <c r="I11" s="13">
        <f>スポット価格!D7/スポット価格!B7*E11</f>
        <v>2.1164928826095563E-2</v>
      </c>
      <c r="K11" s="46" t="s">
        <v>7</v>
      </c>
      <c r="L11" s="38">
        <v>9.8445100000000008E-3</v>
      </c>
      <c r="M11" s="49">
        <v>7.2746399999999998E-3</v>
      </c>
      <c r="N11" s="49">
        <v>8.5916699999999992E-3</v>
      </c>
      <c r="O11" s="49">
        <v>4.92787E-3</v>
      </c>
      <c r="P11" s="49">
        <v>1.2142160000000001E-2</v>
      </c>
      <c r="Q11" s="49">
        <v>1.0179219999999999E-2</v>
      </c>
      <c r="R11" s="49">
        <v>1.3248329999999999E-2</v>
      </c>
      <c r="S11" s="49">
        <v>1.031788E-2</v>
      </c>
      <c r="T11" s="49">
        <v>1.8621740000000001E-2</v>
      </c>
      <c r="U11" s="49">
        <v>7.4609799999999999E-3</v>
      </c>
      <c r="V11" s="49">
        <v>8.5715400000000008E-3</v>
      </c>
      <c r="W11" s="49">
        <v>8.6505200000000001E-3</v>
      </c>
      <c r="X11" s="50">
        <v>1.0368240000000001E-2</v>
      </c>
      <c r="Y11" s="50">
        <v>8.5790699999999994E-3</v>
      </c>
      <c r="Z11" s="50">
        <v>1.0963789999999999E-2</v>
      </c>
      <c r="AA11" s="39">
        <v>8.2585699999999998E-3</v>
      </c>
      <c r="AB11" s="1">
        <v>-8.1426000000000003E-4</v>
      </c>
      <c r="AC11" s="51">
        <v>2.22832E-2</v>
      </c>
    </row>
    <row r="12" spans="1:29" ht="17.399999999999999" x14ac:dyDescent="0.5">
      <c r="A12" s="2" t="s">
        <v>5</v>
      </c>
      <c r="B12" s="21">
        <v>0</v>
      </c>
      <c r="C12" s="22">
        <v>16.100000000000001</v>
      </c>
      <c r="D12" s="11">
        <f>VLOOKUP(A12,スポット価格!A:B,2,FALSE)</f>
        <v>9.5850000000000009</v>
      </c>
      <c r="E12" s="13">
        <f t="shared" si="1"/>
        <v>0</v>
      </c>
      <c r="F12" s="14">
        <f t="shared" si="2"/>
        <v>6.1309337506520616E-2</v>
      </c>
      <c r="G12" s="14">
        <f>SQRT(R9)</f>
        <v>0.13157746767589046</v>
      </c>
      <c r="H12" s="11">
        <f t="shared" si="0"/>
        <v>0.46595620503611962</v>
      </c>
      <c r="I12" s="13">
        <f>スポット価格!D8/スポット価格!B8*E12</f>
        <v>0</v>
      </c>
      <c r="K12" s="46" t="s">
        <v>8</v>
      </c>
      <c r="L12" s="38">
        <v>4.3184299999999998E-3</v>
      </c>
      <c r="M12" s="49">
        <v>6.1369199999999997E-3</v>
      </c>
      <c r="N12" s="49">
        <v>5.3364600000000003E-3</v>
      </c>
      <c r="O12" s="49">
        <v>4.5729400000000002E-3</v>
      </c>
      <c r="P12" s="49">
        <v>6.5796500000000003E-3</v>
      </c>
      <c r="Q12" s="49">
        <v>6.2301300000000004E-3</v>
      </c>
      <c r="R12" s="49">
        <v>6.2567200000000003E-3</v>
      </c>
      <c r="S12" s="49">
        <v>4.5107300000000001E-3</v>
      </c>
      <c r="T12" s="49">
        <v>7.4609799999999999E-3</v>
      </c>
      <c r="U12" s="49">
        <v>7.2191599999999996E-3</v>
      </c>
      <c r="V12" s="49">
        <v>7.2327299999999997E-3</v>
      </c>
      <c r="W12" s="49">
        <v>7.2766300000000001E-3</v>
      </c>
      <c r="X12" s="50">
        <v>5.11744E-3</v>
      </c>
      <c r="Y12" s="50">
        <v>4.8975800000000003E-3</v>
      </c>
      <c r="Z12" s="50">
        <v>6.1340500000000003E-3</v>
      </c>
      <c r="AA12" s="39">
        <v>6.6093100000000002E-3</v>
      </c>
      <c r="AB12" s="1">
        <v>1.19403E-3</v>
      </c>
      <c r="AC12" s="51">
        <v>9.3339200000000008E-3</v>
      </c>
    </row>
    <row r="13" spans="1:29" ht="17.399999999999999" x14ac:dyDescent="0.5">
      <c r="A13" s="2" t="s">
        <v>6</v>
      </c>
      <c r="B13" s="21">
        <v>1600000</v>
      </c>
      <c r="C13" s="29">
        <v>12</v>
      </c>
      <c r="D13" s="11">
        <f>VLOOKUP(A13,スポット価格!A:B,2,FALSE)</f>
        <v>3.2029999999999998</v>
      </c>
      <c r="E13" s="13">
        <f t="shared" si="1"/>
        <v>5124800</v>
      </c>
      <c r="F13" s="14">
        <f t="shared" si="2"/>
        <v>0.13674679987511709</v>
      </c>
      <c r="G13" s="14">
        <f>SQRT(S10)</f>
        <v>0.11262157874936757</v>
      </c>
      <c r="H13" s="11">
        <f t="shared" si="0"/>
        <v>1.2142149079568376</v>
      </c>
      <c r="I13" s="13">
        <f>スポット価格!D9/スポット価格!B9*E13</f>
        <v>-51286.166449450749</v>
      </c>
      <c r="K13" s="46" t="s">
        <v>9</v>
      </c>
      <c r="L13" s="38">
        <v>4.7891899999999996E-3</v>
      </c>
      <c r="M13" s="49">
        <v>6.6607799999999998E-3</v>
      </c>
      <c r="N13" s="49">
        <v>6.2013399999999996E-3</v>
      </c>
      <c r="O13" s="49">
        <v>4.5947899999999996E-3</v>
      </c>
      <c r="P13" s="49">
        <v>7.64016E-3</v>
      </c>
      <c r="Q13" s="49">
        <v>7.0125300000000003E-3</v>
      </c>
      <c r="R13" s="49">
        <v>7.0829100000000004E-3</v>
      </c>
      <c r="S13" s="49">
        <v>5.2144499999999998E-3</v>
      </c>
      <c r="T13" s="49">
        <v>8.5715400000000008E-3</v>
      </c>
      <c r="U13" s="49">
        <v>7.2327299999999997E-3</v>
      </c>
      <c r="V13" s="49">
        <v>9.1695200000000004E-3</v>
      </c>
      <c r="W13" s="49">
        <v>8.2883599999999998E-3</v>
      </c>
      <c r="X13" s="50">
        <v>5.6812900000000003E-3</v>
      </c>
      <c r="Y13" s="50">
        <v>5.4766499999999996E-3</v>
      </c>
      <c r="Z13" s="50">
        <v>7.0029999999999997E-3</v>
      </c>
      <c r="AA13" s="39">
        <v>7.3284999999999999E-3</v>
      </c>
      <c r="AB13" s="1">
        <v>1.84125E-3</v>
      </c>
      <c r="AC13" s="51">
        <v>1.1129160000000001E-2</v>
      </c>
    </row>
    <row r="14" spans="1:29" ht="17.399999999999999" x14ac:dyDescent="0.5">
      <c r="A14" s="2" t="s">
        <v>7</v>
      </c>
      <c r="B14" s="21">
        <v>0</v>
      </c>
      <c r="C14" s="22">
        <v>17.100000000000001</v>
      </c>
      <c r="D14" s="11">
        <f>VLOOKUP(A14,スポット価格!A:B,2,FALSE)</f>
        <v>8.593</v>
      </c>
      <c r="E14" s="13">
        <f t="shared" si="1"/>
        <v>0</v>
      </c>
      <c r="F14" s="14">
        <f t="shared" si="2"/>
        <v>7.263470266495986E-2</v>
      </c>
      <c r="G14" s="14">
        <f>SQRT(T11)</f>
        <v>0.1364614964009995</v>
      </c>
      <c r="H14" s="11">
        <f t="shared" si="0"/>
        <v>0.53227250602264287</v>
      </c>
      <c r="I14" s="13">
        <f>スポット価格!D10/スポット価格!B10*E14</f>
        <v>0</v>
      </c>
      <c r="K14" s="46" t="s">
        <v>35</v>
      </c>
      <c r="L14" s="38">
        <v>4.9316100000000003E-3</v>
      </c>
      <c r="M14" s="49">
        <v>6.6862800000000002E-3</v>
      </c>
      <c r="N14" s="49">
        <v>6.14213E-3</v>
      </c>
      <c r="O14" s="49">
        <v>4.8534700000000004E-3</v>
      </c>
      <c r="P14" s="49">
        <v>7.5048099999999998E-3</v>
      </c>
      <c r="Q14" s="49">
        <v>7.0235599999999999E-3</v>
      </c>
      <c r="R14" s="49">
        <v>7.1084199999999998E-3</v>
      </c>
      <c r="S14" s="49">
        <v>5.3061899999999997E-3</v>
      </c>
      <c r="T14" s="49">
        <v>8.6505200000000001E-3</v>
      </c>
      <c r="U14" s="49">
        <v>7.2766300000000001E-3</v>
      </c>
      <c r="V14" s="49">
        <v>8.2883599999999998E-3</v>
      </c>
      <c r="W14" s="49">
        <v>9.0945699999999997E-3</v>
      </c>
      <c r="X14" s="50">
        <v>5.6584900000000004E-3</v>
      </c>
      <c r="Y14" s="50">
        <v>5.5631099999999996E-3</v>
      </c>
      <c r="Z14" s="50">
        <v>7.0625100000000001E-3</v>
      </c>
      <c r="AA14" s="39">
        <v>7.6643099999999997E-3</v>
      </c>
      <c r="AB14" s="1">
        <v>2.1046200000000002E-3</v>
      </c>
      <c r="AC14" s="51">
        <v>1.096773E-2</v>
      </c>
    </row>
    <row r="15" spans="1:29" ht="17.399999999999999" x14ac:dyDescent="0.45">
      <c r="A15" s="2" t="s">
        <v>8</v>
      </c>
      <c r="B15" s="21">
        <v>0</v>
      </c>
      <c r="C15" s="22">
        <v>8</v>
      </c>
      <c r="D15" s="11">
        <f>VLOOKUP(A15,スポット価格!A:B,2,FALSE)</f>
        <v>7.27</v>
      </c>
      <c r="E15" s="13">
        <f t="shared" si="1"/>
        <v>0</v>
      </c>
      <c r="F15" s="14">
        <f t="shared" si="2"/>
        <v>4.0165061898211833E-2</v>
      </c>
      <c r="G15" s="14">
        <f>SQRT(U12)</f>
        <v>8.4965640114107302E-2</v>
      </c>
      <c r="H15" s="11">
        <f t="shared" si="0"/>
        <v>0.47272122994978782</v>
      </c>
      <c r="I15" s="13">
        <f>スポット価格!D11/スポット価格!B11*E15</f>
        <v>0</v>
      </c>
      <c r="K15" s="46" t="s">
        <v>30</v>
      </c>
      <c r="L15" s="40">
        <v>8.0342699999999996E-3</v>
      </c>
      <c r="M15" s="50">
        <v>5.3679699999999997E-3</v>
      </c>
      <c r="N15" s="50">
        <v>5.9386899999999999E-3</v>
      </c>
      <c r="O15" s="50">
        <v>4.23647E-3</v>
      </c>
      <c r="P15" s="50">
        <v>8.4452999999999993E-3</v>
      </c>
      <c r="Q15" s="50">
        <v>7.2707199999999996E-3</v>
      </c>
      <c r="R15" s="50">
        <v>8.5248700000000004E-3</v>
      </c>
      <c r="S15" s="50">
        <v>8.1535099999999992E-3</v>
      </c>
      <c r="T15" s="50">
        <v>1.0368240000000001E-2</v>
      </c>
      <c r="U15" s="50">
        <v>5.11744E-3</v>
      </c>
      <c r="V15" s="50">
        <v>5.6812900000000003E-3</v>
      </c>
      <c r="W15" s="50">
        <v>5.6584900000000004E-3</v>
      </c>
      <c r="X15" s="50">
        <v>9.0226899999999999E-3</v>
      </c>
      <c r="Y15" s="50">
        <v>6.7532399999999998E-3</v>
      </c>
      <c r="Z15" s="50">
        <v>7.3508499999999999E-3</v>
      </c>
      <c r="AA15" s="39">
        <v>6.0010799999999998E-3</v>
      </c>
      <c r="AB15" s="1">
        <v>-1.30827E-3</v>
      </c>
      <c r="AC15" s="51">
        <v>1.5026299999999999E-2</v>
      </c>
    </row>
    <row r="16" spans="1:29" ht="17.399999999999999" x14ac:dyDescent="0.45">
      <c r="A16" s="2" t="s">
        <v>9</v>
      </c>
      <c r="B16" s="21">
        <v>8300000</v>
      </c>
      <c r="C16" s="22">
        <v>1</v>
      </c>
      <c r="D16" s="11">
        <f>VLOOKUP(A16,スポット価格!A:B,2,FALSE)</f>
        <v>0.48299999999999998</v>
      </c>
      <c r="E16" s="13">
        <f t="shared" si="1"/>
        <v>4008900</v>
      </c>
      <c r="F16" s="14">
        <f t="shared" si="2"/>
        <v>7.5569358178053839E-2</v>
      </c>
      <c r="G16" s="14">
        <f>SQRT(V13)</f>
        <v>9.5757610663591647E-2</v>
      </c>
      <c r="H16" s="11">
        <f t="shared" si="0"/>
        <v>0.78917338950256766</v>
      </c>
      <c r="I16" s="13">
        <f>スポット価格!D12/スポット価格!B12*E16</f>
        <v>-2862.7689714947792</v>
      </c>
      <c r="K16" s="46" t="s">
        <v>34</v>
      </c>
      <c r="L16" s="40">
        <v>6.9307800000000001E-3</v>
      </c>
      <c r="M16" s="50">
        <v>5.0126600000000004E-3</v>
      </c>
      <c r="N16" s="50">
        <v>5.4957599999999997E-3</v>
      </c>
      <c r="O16" s="50">
        <v>3.7825599999999999E-3</v>
      </c>
      <c r="P16" s="50">
        <v>7.3023100000000002E-3</v>
      </c>
      <c r="Q16" s="50">
        <v>6.3821399999999997E-3</v>
      </c>
      <c r="R16" s="50">
        <v>7.7691000000000001E-3</v>
      </c>
      <c r="S16" s="50">
        <v>6.9910900000000002E-3</v>
      </c>
      <c r="T16" s="50">
        <v>8.5790699999999994E-3</v>
      </c>
      <c r="U16" s="50">
        <v>4.8975800000000003E-3</v>
      </c>
      <c r="V16" s="50">
        <v>5.4766499999999996E-3</v>
      </c>
      <c r="W16" s="50">
        <v>5.5631099999999996E-3</v>
      </c>
      <c r="X16" s="50">
        <v>6.7532399999999998E-3</v>
      </c>
      <c r="Y16" s="50">
        <v>6.2492399999999997E-3</v>
      </c>
      <c r="Z16" s="50">
        <v>6.34149E-3</v>
      </c>
      <c r="AA16" s="39">
        <v>5.5085200000000003E-3</v>
      </c>
      <c r="AB16" s="1">
        <v>-5.5597000000000003E-4</v>
      </c>
      <c r="AC16" s="51">
        <v>1.3071599999999999E-2</v>
      </c>
    </row>
    <row r="17" spans="1:29" ht="17.399999999999999" x14ac:dyDescent="0.45">
      <c r="A17" s="2" t="s">
        <v>35</v>
      </c>
      <c r="B17" s="21">
        <v>0</v>
      </c>
      <c r="C17" s="22">
        <v>47</v>
      </c>
      <c r="D17" s="11">
        <f>VLOOKUP(A17,スポット価格!A:B,2,FALSE)</f>
        <v>40.409999999999997</v>
      </c>
      <c r="E17" s="13">
        <f t="shared" si="1"/>
        <v>0</v>
      </c>
      <c r="F17" s="14">
        <f t="shared" si="2"/>
        <v>4.245236327641673E-2</v>
      </c>
      <c r="G17" s="14">
        <f>SQRT(W14)</f>
        <v>9.5365454961427204E-2</v>
      </c>
      <c r="H17" s="11">
        <f t="shared" si="0"/>
        <v>0.44515451945977275</v>
      </c>
      <c r="I17" s="13">
        <f>スポット価格!D13/スポット価格!B13*E17</f>
        <v>0</v>
      </c>
      <c r="K17" s="46" t="s">
        <v>36</v>
      </c>
      <c r="L17" s="40">
        <v>6.0536899999999996E-3</v>
      </c>
      <c r="M17" s="50">
        <v>5.97651E-3</v>
      </c>
      <c r="N17" s="50">
        <v>6.8536500000000002E-3</v>
      </c>
      <c r="O17" s="50">
        <v>3.7274000000000001E-3</v>
      </c>
      <c r="P17" s="50">
        <v>1.0246450000000001E-2</v>
      </c>
      <c r="Q17" s="50">
        <v>9.0023599999999992E-3</v>
      </c>
      <c r="R17" s="50">
        <v>9.6656499999999996E-3</v>
      </c>
      <c r="S17" s="50">
        <v>6.1322099999999999E-3</v>
      </c>
      <c r="T17" s="50">
        <v>1.0963789999999999E-2</v>
      </c>
      <c r="U17" s="50">
        <v>6.1340500000000003E-3</v>
      </c>
      <c r="V17" s="50">
        <v>7.0029999999999997E-3</v>
      </c>
      <c r="W17" s="50">
        <v>7.0625100000000001E-3</v>
      </c>
      <c r="X17" s="50">
        <v>7.3508499999999999E-3</v>
      </c>
      <c r="Y17" s="50">
        <v>6.34149E-3</v>
      </c>
      <c r="Z17" s="50">
        <v>1.203478E-2</v>
      </c>
      <c r="AA17" s="39">
        <v>8.3882499999999999E-3</v>
      </c>
      <c r="AB17" s="1">
        <v>8.1430999999999995E-4</v>
      </c>
      <c r="AC17" s="51">
        <v>1.5893069999999999E-2</v>
      </c>
    </row>
    <row r="18" spans="1:29" ht="17.399999999999999" x14ac:dyDescent="0.45">
      <c r="A18" s="2" t="s">
        <v>30</v>
      </c>
      <c r="B18" s="21">
        <v>-10000</v>
      </c>
      <c r="C18" s="22">
        <v>50</v>
      </c>
      <c r="D18" s="11">
        <f>VLOOKUP(A18,スポット価格!A:B,2,FALSE)</f>
        <v>110.99299999999999</v>
      </c>
      <c r="E18" s="13">
        <f t="shared" si="1"/>
        <v>-1109930</v>
      </c>
      <c r="F18" s="14">
        <f t="shared" si="2"/>
        <v>1.6442478354490826E-2</v>
      </c>
      <c r="G18" s="14">
        <f>SQRT(X15)</f>
        <v>9.4987841327193026E-2</v>
      </c>
      <c r="H18" s="11">
        <f t="shared" si="0"/>
        <v>0.17310087401453231</v>
      </c>
      <c r="I18" s="13">
        <f>スポット価格!D20/スポット価格!B14*E18</f>
        <v>7.0130666093791474</v>
      </c>
      <c r="K18" s="46" t="s">
        <v>37</v>
      </c>
      <c r="L18" s="41">
        <v>4.7043600000000003E-3</v>
      </c>
      <c r="M18" s="42">
        <v>6.3481800000000001E-3</v>
      </c>
      <c r="N18" s="42">
        <v>6.1969299999999998E-3</v>
      </c>
      <c r="O18" s="42">
        <v>4.6459300000000004E-3</v>
      </c>
      <c r="P18" s="42">
        <v>7.9248500000000006E-3</v>
      </c>
      <c r="Q18" s="42">
        <v>7.5492600000000003E-3</v>
      </c>
      <c r="R18" s="42">
        <v>7.1396699999999999E-3</v>
      </c>
      <c r="S18" s="42">
        <v>4.9470699999999996E-3</v>
      </c>
      <c r="T18" s="42">
        <v>8.2585699999999998E-3</v>
      </c>
      <c r="U18" s="42">
        <v>6.6093100000000002E-3</v>
      </c>
      <c r="V18" s="42">
        <v>7.3284999999999999E-3</v>
      </c>
      <c r="W18" s="42">
        <v>7.6643099999999997E-3</v>
      </c>
      <c r="X18" s="42">
        <v>6.0010799999999998E-3</v>
      </c>
      <c r="Y18" s="42">
        <v>5.5085200000000003E-3</v>
      </c>
      <c r="Z18" s="42">
        <v>8.3882499999999999E-3</v>
      </c>
      <c r="AA18" s="43">
        <v>9.9386000000000006E-3</v>
      </c>
      <c r="AB18" s="1">
        <v>1.20353E-3</v>
      </c>
      <c r="AC18" s="51">
        <v>1.0704740000000001E-2</v>
      </c>
    </row>
    <row r="19" spans="1:29" x14ac:dyDescent="0.45">
      <c r="A19" s="2" t="s">
        <v>34</v>
      </c>
      <c r="B19" s="21">
        <v>0</v>
      </c>
      <c r="C19" s="22">
        <v>40</v>
      </c>
      <c r="D19" s="11">
        <f>VLOOKUP(A19,スポット価格!A:B,2,FALSE)</f>
        <v>123.604</v>
      </c>
      <c r="E19" s="13">
        <f t="shared" si="1"/>
        <v>0</v>
      </c>
      <c r="F19" s="14">
        <f t="shared" si="2"/>
        <v>1.1811915471991197E-2</v>
      </c>
      <c r="G19" s="14">
        <f>SQRT(Y16)</f>
        <v>7.9052134696034615E-2</v>
      </c>
      <c r="H19" s="11">
        <f t="shared" si="0"/>
        <v>0.14941931065377925</v>
      </c>
      <c r="I19" s="13">
        <f>スポット価格!D27/スポット価格!B15*E19</f>
        <v>0</v>
      </c>
      <c r="K19" s="1" t="s">
        <v>78</v>
      </c>
      <c r="L19" s="52">
        <v>-1.0751000000000001E-3</v>
      </c>
      <c r="M19" s="1">
        <v>4.9841999999999996E-4</v>
      </c>
      <c r="N19" s="1">
        <v>1.58577E-3</v>
      </c>
      <c r="O19" s="1">
        <v>2.17928E-3</v>
      </c>
      <c r="P19" s="1">
        <v>2.0364699999999999E-3</v>
      </c>
      <c r="Q19" s="1">
        <v>2.39594E-3</v>
      </c>
      <c r="R19" s="1">
        <v>5.2012E-4</v>
      </c>
      <c r="S19" s="1">
        <v>-1.55853E-3</v>
      </c>
      <c r="T19" s="1">
        <v>-8.1426000000000003E-4</v>
      </c>
      <c r="U19" s="1">
        <v>1.19403E-3</v>
      </c>
      <c r="V19" s="1">
        <v>1.84125E-3</v>
      </c>
      <c r="W19" s="1">
        <v>2.1046200000000002E-3</v>
      </c>
      <c r="X19" s="1">
        <v>-1.30827E-3</v>
      </c>
      <c r="Y19" s="1">
        <v>-5.5597000000000003E-4</v>
      </c>
      <c r="Z19" s="1">
        <v>8.1430999999999995E-4</v>
      </c>
      <c r="AA19" s="1">
        <v>1.20353E-3</v>
      </c>
      <c r="AB19" s="1">
        <v>3.8842759999999997E-2</v>
      </c>
      <c r="AC19" s="51">
        <v>-1.96933E-3</v>
      </c>
    </row>
    <row r="20" spans="1:29" x14ac:dyDescent="0.45">
      <c r="A20" s="2" t="s">
        <v>36</v>
      </c>
      <c r="B20" s="21">
        <v>0.40952423646861374</v>
      </c>
      <c r="C20" s="22">
        <v>14</v>
      </c>
      <c r="D20" s="11">
        <f>VLOOKUP(A20,スポット価格!A:B,2,FALSE)</f>
        <v>16.553000000000001</v>
      </c>
      <c r="E20" s="13">
        <f t="shared" si="1"/>
        <v>6.7788546862649639</v>
      </c>
      <c r="F20" s="14">
        <f t="shared" si="2"/>
        <v>3.0870537062768079E-2</v>
      </c>
      <c r="G20" s="14">
        <f>SQRT(Z17)</f>
        <v>0.10970314489566833</v>
      </c>
      <c r="H20" s="11">
        <f t="shared" si="0"/>
        <v>0.28140065712908302</v>
      </c>
      <c r="I20" s="13">
        <f>スポット価格!D31/スポット価格!B16*E20</f>
        <v>1.8119310503646048E-3</v>
      </c>
      <c r="K20" s="1" t="s">
        <v>80</v>
      </c>
      <c r="L20" s="53">
        <v>1.5036839999999999E-2</v>
      </c>
      <c r="M20" s="54">
        <v>8.27782E-3</v>
      </c>
      <c r="N20" s="54">
        <v>1.203397E-2</v>
      </c>
      <c r="O20" s="54">
        <v>3.85755E-3</v>
      </c>
      <c r="P20" s="54">
        <v>2.0064180000000001E-2</v>
      </c>
      <c r="Q20" s="54">
        <v>1.5735840000000001E-2</v>
      </c>
      <c r="R20" s="54">
        <v>1.999248E-2</v>
      </c>
      <c r="S20" s="54">
        <v>1.544357E-2</v>
      </c>
      <c r="T20" s="54">
        <v>2.22832E-2</v>
      </c>
      <c r="U20" s="54">
        <v>9.3339200000000008E-3</v>
      </c>
      <c r="V20" s="54">
        <v>1.1129160000000001E-2</v>
      </c>
      <c r="W20" s="54">
        <v>1.096773E-2</v>
      </c>
      <c r="X20" s="54">
        <v>1.5026299999999999E-2</v>
      </c>
      <c r="Y20" s="54">
        <v>1.3071599999999999E-2</v>
      </c>
      <c r="Z20" s="54">
        <v>1.5893069999999999E-2</v>
      </c>
      <c r="AA20" s="54">
        <v>1.0704740000000001E-2</v>
      </c>
      <c r="AB20" s="54">
        <v>-1.96933E-3</v>
      </c>
      <c r="AC20" s="55">
        <v>5.4289360000000002E-2</v>
      </c>
    </row>
    <row r="21" spans="1:29" ht="17.399999999999999" x14ac:dyDescent="0.5">
      <c r="A21" s="15" t="s">
        <v>37</v>
      </c>
      <c r="B21" s="23">
        <v>4.3843432033798552E-3</v>
      </c>
      <c r="C21" s="24">
        <v>5</v>
      </c>
      <c r="D21" s="17">
        <f>VLOOKUP(A21,スポット価格!A:B,2,FALSE)</f>
        <v>15.831</v>
      </c>
      <c r="E21" s="16">
        <f t="shared" si="1"/>
        <v>6.9408537252706487E-2</v>
      </c>
      <c r="F21" s="18">
        <f t="shared" si="2"/>
        <v>1.1528014654791233E-2</v>
      </c>
      <c r="G21" s="18">
        <f>SQRT(AA18)</f>
        <v>9.9692527302702089E-2</v>
      </c>
      <c r="H21" s="17">
        <f t="shared" si="0"/>
        <v>0.11563569473756109</v>
      </c>
      <c r="I21" s="16">
        <f>スポット価格!D32/スポット価格!B17*E21</f>
        <v>5.6488387690406325E-6</v>
      </c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3"/>
      <c r="Y21" s="33"/>
      <c r="Z21" s="33"/>
      <c r="AA21" s="33"/>
    </row>
    <row r="22" spans="1:29" ht="17.399999999999999" x14ac:dyDescent="0.5">
      <c r="A22" s="2"/>
      <c r="B22" s="2"/>
      <c r="C22" s="2"/>
      <c r="D22" s="2"/>
      <c r="E22" s="2"/>
      <c r="F22" s="2"/>
      <c r="G22" s="2"/>
      <c r="H22" s="2"/>
      <c r="I22" s="2"/>
      <c r="K22" s="32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5"/>
      <c r="Y22" s="45"/>
      <c r="Z22" s="45"/>
      <c r="AA22" s="45"/>
    </row>
    <row r="23" spans="1:29" ht="17.399999999999999" x14ac:dyDescent="0.5">
      <c r="A23" s="27" t="s">
        <v>54</v>
      </c>
      <c r="B23" s="2"/>
      <c r="C23" s="2"/>
      <c r="D23" s="2"/>
      <c r="E23" s="2"/>
      <c r="F23" s="2"/>
      <c r="G23" s="2"/>
      <c r="H23" s="2"/>
      <c r="I23" s="2"/>
      <c r="K23" s="32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5"/>
      <c r="Y23" s="45"/>
      <c r="Z23" s="45"/>
      <c r="AA23" s="45"/>
    </row>
    <row r="24" spans="1:29" ht="17.399999999999999" x14ac:dyDescent="0.5">
      <c r="A24" s="5"/>
      <c r="B24" s="6" t="s">
        <v>57</v>
      </c>
      <c r="C24" s="6" t="s">
        <v>58</v>
      </c>
      <c r="D24" s="6" t="s">
        <v>59</v>
      </c>
      <c r="E24" s="2"/>
      <c r="F24" s="2"/>
      <c r="G24" s="2"/>
      <c r="H24" s="2"/>
      <c r="I24" s="2"/>
      <c r="K24" s="32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5"/>
      <c r="Y24" s="45"/>
      <c r="Z24" s="45"/>
      <c r="AA24" s="45"/>
    </row>
    <row r="25" spans="1:29" ht="17.399999999999999" x14ac:dyDescent="0.5">
      <c r="A25" s="5" t="s">
        <v>60</v>
      </c>
      <c r="B25" s="12">
        <f>SUMPRODUCT(B6:B21,C6:C21)/10000</f>
        <v>2700.0007451075135</v>
      </c>
      <c r="C25" s="28">
        <f>B25*365/12</f>
        <v>82125.022663686876</v>
      </c>
      <c r="D25" s="28">
        <f>B25*365</f>
        <v>985500.27196424245</v>
      </c>
      <c r="E25" s="2"/>
      <c r="F25" s="2"/>
      <c r="G25" s="2"/>
      <c r="H25" s="2"/>
      <c r="I25" s="2"/>
      <c r="K25" s="32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5"/>
      <c r="Y25" s="45"/>
      <c r="Z25" s="45"/>
      <c r="AA25" s="45"/>
    </row>
    <row r="26" spans="1:29" ht="17.399999999999999" x14ac:dyDescent="0.5">
      <c r="A26" s="27" t="s">
        <v>66</v>
      </c>
      <c r="B26" s="2"/>
      <c r="C26" s="2"/>
      <c r="D26" s="2"/>
      <c r="E26" s="2"/>
      <c r="F26" s="2"/>
      <c r="G26" s="2"/>
      <c r="H26" s="2"/>
      <c r="I26" s="2"/>
      <c r="K26" s="32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5"/>
      <c r="Y26" s="45"/>
      <c r="Z26" s="45"/>
      <c r="AA26" s="45"/>
    </row>
    <row r="27" spans="1:29" ht="17.399999999999999" x14ac:dyDescent="0.5">
      <c r="A27" s="5"/>
      <c r="B27" s="6" t="s">
        <v>57</v>
      </c>
      <c r="C27" s="6" t="s">
        <v>58</v>
      </c>
      <c r="D27" s="6" t="s">
        <v>59</v>
      </c>
      <c r="E27" s="2"/>
      <c r="F27" s="2"/>
      <c r="G27" s="2"/>
      <c r="H27" s="2"/>
      <c r="I27" s="2"/>
      <c r="K27" s="32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5"/>
      <c r="Y27" s="45"/>
      <c r="Z27" s="45"/>
      <c r="AA27" s="45"/>
    </row>
    <row r="28" spans="1:29" ht="17.399999999999999" x14ac:dyDescent="0.5">
      <c r="A28" s="5" t="s">
        <v>61</v>
      </c>
      <c r="B28" s="12" cm="1">
        <f t="array" ref="B28">SQRT(MMULT(MMULT(TRANSPOSE($E$6:$E$21), $L$3:$AA$18), スワップ計算_みんF!$E$6:$E$21)/252)</f>
        <v>47247.379070159019</v>
      </c>
      <c r="C28" s="12" cm="1">
        <f t="array" ref="C28">SQRT(MMULT(MMULT(TRANSPOSE($E$6:$E$21), $L$3:$AA$18), スワップ計算_みんF!$E$6:$E$21)/12)</f>
        <v>216514.69097727598</v>
      </c>
      <c r="D28" s="12" cm="1">
        <f t="array" ref="D28">SQRT(MMULT(MMULT(TRANSPOSE($E$6:$E$21), $L$3:$AA$18), スワップ計算_みんF!$E$6:$E$21)/1)</f>
        <v>750028.89071543352</v>
      </c>
      <c r="E28" s="2"/>
      <c r="F28" s="2"/>
      <c r="G28" s="2"/>
      <c r="H28" s="2"/>
      <c r="I28" s="2"/>
      <c r="K28" s="32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5"/>
      <c r="Y28" s="45"/>
      <c r="Z28" s="45"/>
      <c r="AA28" s="45"/>
    </row>
    <row r="29" spans="1:29" ht="17.399999999999999" x14ac:dyDescent="0.5">
      <c r="A29" s="27" t="s">
        <v>65</v>
      </c>
      <c r="B29" s="2"/>
      <c r="C29" s="2"/>
      <c r="D29" s="2"/>
      <c r="E29" s="2"/>
      <c r="F29" s="2"/>
      <c r="G29" s="2"/>
      <c r="H29" s="2"/>
      <c r="I29" s="2"/>
      <c r="K29" s="32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5"/>
      <c r="Y29" s="45"/>
      <c r="Z29" s="45"/>
      <c r="AA29" s="45"/>
    </row>
    <row r="30" spans="1:29" ht="17.399999999999999" x14ac:dyDescent="0.5">
      <c r="A30" s="5"/>
      <c r="B30" s="6"/>
      <c r="C30" s="6"/>
      <c r="D30" s="6" t="s">
        <v>59</v>
      </c>
      <c r="E30" s="2"/>
      <c r="F30" s="2"/>
      <c r="G30" s="2"/>
      <c r="H30" s="2"/>
      <c r="I30" s="2"/>
      <c r="K30" s="32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5"/>
      <c r="Y30" s="45"/>
      <c r="Z30" s="45"/>
      <c r="AA30" s="45"/>
    </row>
    <row r="31" spans="1:29" ht="17.399999999999999" x14ac:dyDescent="0.5">
      <c r="A31" s="5" t="s">
        <v>65</v>
      </c>
      <c r="B31" s="12"/>
      <c r="C31" s="12"/>
      <c r="D31" s="26">
        <f>D25/D28</f>
        <v>1.3139497480213045</v>
      </c>
      <c r="E31" s="2"/>
      <c r="F31" s="2"/>
      <c r="G31" s="2"/>
      <c r="H31" s="2"/>
      <c r="I31" s="2"/>
      <c r="K31" s="32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5"/>
      <c r="Y31" s="45"/>
      <c r="Z31" s="45"/>
      <c r="AA31" s="45"/>
    </row>
    <row r="32" spans="1:29" ht="17.399999999999999" x14ac:dyDescent="0.5">
      <c r="A32" s="2"/>
      <c r="B32" s="2"/>
      <c r="C32" s="2"/>
      <c r="D32" s="2"/>
      <c r="E32" s="2"/>
      <c r="F32" s="2"/>
      <c r="G32" s="2"/>
      <c r="H32" s="2"/>
      <c r="I32" s="2"/>
      <c r="K32" s="32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5"/>
      <c r="Y32" s="45"/>
      <c r="Z32" s="45"/>
      <c r="AA32" s="45"/>
    </row>
    <row r="33" spans="1:27" ht="17.399999999999999" x14ac:dyDescent="0.5">
      <c r="A33" s="2"/>
      <c r="B33" s="2"/>
      <c r="C33" s="2"/>
      <c r="D33" s="2"/>
      <c r="E33" s="2"/>
      <c r="F33" s="2"/>
      <c r="G33" s="2"/>
      <c r="H33" s="2"/>
      <c r="I33" s="2"/>
      <c r="K33" s="32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5"/>
      <c r="Y33" s="45"/>
      <c r="Z33" s="45"/>
      <c r="AA33" s="45"/>
    </row>
    <row r="34" spans="1:27" ht="17.399999999999999" x14ac:dyDescent="0.45">
      <c r="K34" s="33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7.399999999999999" x14ac:dyDescent="0.45">
      <c r="K35" s="33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7.399999999999999" x14ac:dyDescent="0.45">
      <c r="K36" s="33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7.399999999999999" x14ac:dyDescent="0.45">
      <c r="K37" s="33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B0B3-66BC-4165-B6EC-9424B906DCB5}">
  <dimension ref="A1:AH64"/>
  <sheetViews>
    <sheetView zoomScale="60" zoomScaleNormal="60" workbookViewId="0">
      <selection sqref="A1:H36"/>
    </sheetView>
  </sheetViews>
  <sheetFormatPr defaultRowHeight="15" x14ac:dyDescent="0.45"/>
  <cols>
    <col min="1" max="1" width="15.5" style="1" customWidth="1"/>
    <col min="2" max="8" width="18.296875" style="1" customWidth="1"/>
    <col min="9" max="9" width="11.69921875" style="1" customWidth="1"/>
    <col min="10" max="10" width="8.796875" style="1"/>
    <col min="11" max="11" width="11.8984375" style="1" bestFit="1" customWidth="1"/>
    <col min="12" max="12" width="11.69921875" style="1" customWidth="1"/>
    <col min="13" max="26" width="11.8984375" style="1" bestFit="1" customWidth="1"/>
    <col min="27" max="29" width="11.69921875" style="1" bestFit="1" customWidth="1"/>
    <col min="30" max="16384" width="8.796875" style="1"/>
  </cols>
  <sheetData>
    <row r="1" spans="1:29" ht="17.399999999999999" customHeight="1" x14ac:dyDescent="0.45">
      <c r="A1" s="2" t="s">
        <v>63</v>
      </c>
      <c r="B1" s="25">
        <v>1000000</v>
      </c>
      <c r="C1" s="2"/>
      <c r="D1" s="2"/>
      <c r="E1" s="2"/>
      <c r="F1" s="2"/>
      <c r="G1" s="2"/>
      <c r="H1" s="2"/>
      <c r="J1" s="1" t="s">
        <v>84</v>
      </c>
    </row>
    <row r="2" spans="1:29" ht="17.399999999999999" customHeight="1" x14ac:dyDescent="0.5">
      <c r="A2" s="2" t="s">
        <v>64</v>
      </c>
      <c r="B2" s="3" cm="1">
        <f t="array" ref="B2">SUM(ABS(E7:E22))/B1</f>
        <v>19.848542999999999</v>
      </c>
      <c r="C2" s="30"/>
      <c r="D2" s="30"/>
      <c r="E2" s="2"/>
      <c r="F2" s="2"/>
      <c r="G2" s="2"/>
      <c r="H2" s="2"/>
      <c r="J2" s="31"/>
      <c r="K2" s="32" t="s">
        <v>0</v>
      </c>
      <c r="L2" s="32" t="s">
        <v>1</v>
      </c>
      <c r="M2" s="32" t="s">
        <v>2</v>
      </c>
      <c r="N2" s="32" t="s">
        <v>29</v>
      </c>
      <c r="O2" s="32" t="s">
        <v>3</v>
      </c>
      <c r="P2" s="32" t="s">
        <v>4</v>
      </c>
      <c r="Q2" s="32" t="s">
        <v>5</v>
      </c>
      <c r="R2" s="32" t="s">
        <v>6</v>
      </c>
      <c r="S2" s="32" t="s">
        <v>7</v>
      </c>
      <c r="T2" s="32" t="s">
        <v>8</v>
      </c>
      <c r="U2" s="32" t="s">
        <v>9</v>
      </c>
      <c r="V2" s="32" t="s">
        <v>35</v>
      </c>
      <c r="W2" s="33" t="s">
        <v>30</v>
      </c>
      <c r="X2" s="33" t="s">
        <v>34</v>
      </c>
      <c r="Y2" s="33" t="s">
        <v>36</v>
      </c>
      <c r="Z2" s="33" t="s">
        <v>37</v>
      </c>
    </row>
    <row r="3" spans="1:29" ht="17.399999999999999" customHeight="1" x14ac:dyDescent="0.45">
      <c r="A3" s="2" t="s">
        <v>76</v>
      </c>
      <c r="B3" s="13">
        <f>-SUM(E7:E22)</f>
        <v>-383657</v>
      </c>
      <c r="C3" s="30"/>
      <c r="D3" s="30"/>
      <c r="E3" s="2"/>
      <c r="F3" s="2"/>
      <c r="G3" s="2"/>
      <c r="H3" s="2"/>
      <c r="J3" s="46" t="s">
        <v>0</v>
      </c>
      <c r="K3" s="73">
        <v>5.8975911165191882E-3</v>
      </c>
      <c r="L3" s="74">
        <v>3.4897681453765466E-3</v>
      </c>
      <c r="M3" s="74">
        <v>3.2904603503598638E-3</v>
      </c>
      <c r="N3" s="74">
        <v>2.8894872032140121E-3</v>
      </c>
      <c r="O3" s="74">
        <v>3.0818781673863089E-3</v>
      </c>
      <c r="P3" s="74">
        <v>2.7097940072118771E-3</v>
      </c>
      <c r="Q3" s="74">
        <v>1.9447662842108618E-3</v>
      </c>
      <c r="R3" s="74">
        <v>5.7903952171356188E-3</v>
      </c>
      <c r="S3" s="74">
        <v>3.5743713802882278E-3</v>
      </c>
      <c r="T3" s="74">
        <v>3.3523281173700528E-3</v>
      </c>
      <c r="U3" s="74">
        <v>1.9496858290158931E-3</v>
      </c>
      <c r="V3" s="74">
        <v>2.8744160193342957E-3</v>
      </c>
      <c r="W3" s="74">
        <v>4.5495754527493781E-3</v>
      </c>
      <c r="X3" s="74">
        <v>3.9708180280308729E-3</v>
      </c>
      <c r="Y3" s="74">
        <v>3.5037308749612294E-3</v>
      </c>
      <c r="Z3" s="81">
        <v>2.5467911285072704E-3</v>
      </c>
      <c r="AA3" s="77"/>
      <c r="AB3" s="77"/>
      <c r="AC3" s="77"/>
    </row>
    <row r="4" spans="1:29" ht="17.399999999999999" customHeight="1" x14ac:dyDescent="0.45">
      <c r="A4" s="2"/>
      <c r="B4" s="2"/>
      <c r="C4" s="30"/>
      <c r="D4" s="30"/>
      <c r="E4" s="2"/>
      <c r="F4" s="2"/>
      <c r="G4" s="2"/>
      <c r="H4" s="2"/>
      <c r="J4" s="46" t="s">
        <v>1</v>
      </c>
      <c r="K4" s="75">
        <v>3.4897681453765466E-3</v>
      </c>
      <c r="L4" s="76">
        <v>4.018662733454588E-3</v>
      </c>
      <c r="M4" s="76">
        <v>3.7919517191136428E-3</v>
      </c>
      <c r="N4" s="76">
        <v>3.6035735572634304E-3</v>
      </c>
      <c r="O4" s="76">
        <v>3.9288770006288996E-3</v>
      </c>
      <c r="P4" s="76">
        <v>3.907825188140924E-3</v>
      </c>
      <c r="Q4" s="76">
        <v>4.1261407129470325E-3</v>
      </c>
      <c r="R4" s="76">
        <v>3.4655065844152425E-3</v>
      </c>
      <c r="S4" s="76">
        <v>4.2503662283743943E-3</v>
      </c>
      <c r="T4" s="76">
        <v>4.2207367812385765E-3</v>
      </c>
      <c r="U4" s="76">
        <v>4.4870584959747755E-3</v>
      </c>
      <c r="V4" s="76">
        <v>4.2251882969836594E-3</v>
      </c>
      <c r="W4" s="76">
        <v>3.5898083465056591E-3</v>
      </c>
      <c r="X4" s="76">
        <v>3.309998950363882E-3</v>
      </c>
      <c r="Y4" s="76">
        <v>4.0622893098447082E-3</v>
      </c>
      <c r="Z4" s="82">
        <v>4.1863090819793791E-3</v>
      </c>
      <c r="AA4" s="77"/>
      <c r="AB4" s="77"/>
      <c r="AC4" s="77"/>
    </row>
    <row r="5" spans="1:29" ht="17.399999999999999" customHeight="1" x14ac:dyDescent="0.45">
      <c r="A5" s="27" t="s">
        <v>67</v>
      </c>
      <c r="B5" s="2"/>
      <c r="C5" s="2"/>
      <c r="D5" s="2"/>
      <c r="E5" s="2"/>
      <c r="F5" s="2"/>
      <c r="G5" s="2"/>
      <c r="H5" s="2"/>
      <c r="J5" s="46" t="s">
        <v>2</v>
      </c>
      <c r="K5" s="75">
        <v>3.2904603503598638E-3</v>
      </c>
      <c r="L5" s="76">
        <v>3.7919517191136428E-3</v>
      </c>
      <c r="M5" s="76">
        <v>4.6898047786751995E-3</v>
      </c>
      <c r="N5" s="76">
        <v>3.4690099768475706E-3</v>
      </c>
      <c r="O5" s="76">
        <v>4.2795783214408965E-3</v>
      </c>
      <c r="P5" s="76">
        <v>4.3609577412387314E-3</v>
      </c>
      <c r="Q5" s="76">
        <v>4.6038503437316036E-3</v>
      </c>
      <c r="R5" s="76">
        <v>3.326296286908525E-3</v>
      </c>
      <c r="S5" s="76">
        <v>4.3026901149048578E-3</v>
      </c>
      <c r="T5" s="76">
        <v>4.0557166374797443E-3</v>
      </c>
      <c r="U5" s="76">
        <v>4.2090726377082607E-3</v>
      </c>
      <c r="V5" s="76">
        <v>4.0531694260792141E-3</v>
      </c>
      <c r="W5" s="76">
        <v>3.4981782747733341E-3</v>
      </c>
      <c r="X5" s="76">
        <v>3.3069548167705045E-3</v>
      </c>
      <c r="Y5" s="76">
        <v>4.2648288362422951E-3</v>
      </c>
      <c r="Z5" s="82">
        <v>4.3056880722538724E-3</v>
      </c>
      <c r="AA5" s="77"/>
      <c r="AB5" s="77"/>
      <c r="AC5" s="77"/>
    </row>
    <row r="6" spans="1:29" ht="17.399999999999999" customHeight="1" x14ac:dyDescent="0.45">
      <c r="A6" s="5"/>
      <c r="B6" s="6" t="s">
        <v>53</v>
      </c>
      <c r="C6" s="6" t="s">
        <v>54</v>
      </c>
      <c r="D6" s="6" t="s">
        <v>55</v>
      </c>
      <c r="E6" s="6" t="s">
        <v>56</v>
      </c>
      <c r="F6" s="6" t="s">
        <v>62</v>
      </c>
      <c r="G6" s="6" t="s">
        <v>74</v>
      </c>
      <c r="H6" s="6" t="s">
        <v>65</v>
      </c>
      <c r="J6" s="46" t="s">
        <v>29</v>
      </c>
      <c r="K6" s="75">
        <v>2.8894872032140121E-3</v>
      </c>
      <c r="L6" s="76">
        <v>3.6035735572634304E-3</v>
      </c>
      <c r="M6" s="76">
        <v>3.4690099768475706E-3</v>
      </c>
      <c r="N6" s="76">
        <v>4.8340853942240849E-3</v>
      </c>
      <c r="O6" s="76">
        <v>3.5265033884582624E-3</v>
      </c>
      <c r="P6" s="76">
        <v>3.7784130372657794E-3</v>
      </c>
      <c r="Q6" s="76">
        <v>3.3383667320047478E-3</v>
      </c>
      <c r="R6" s="76">
        <v>2.7645634469290162E-3</v>
      </c>
      <c r="S6" s="76">
        <v>3.2477256354583942E-3</v>
      </c>
      <c r="T6" s="76">
        <v>3.8898218974995238E-3</v>
      </c>
      <c r="U6" s="76">
        <v>3.8906968684784583E-3</v>
      </c>
      <c r="V6" s="76">
        <v>3.7574375928722398E-3</v>
      </c>
      <c r="W6" s="76">
        <v>3.5084420473174205E-3</v>
      </c>
      <c r="X6" s="76">
        <v>2.9218178451601001E-3</v>
      </c>
      <c r="Y6" s="76">
        <v>4.161808401099934E-3</v>
      </c>
      <c r="Z6" s="82">
        <v>4.3101014621851038E-3</v>
      </c>
      <c r="AA6" s="77"/>
      <c r="AB6" s="77"/>
      <c r="AC6" s="77"/>
    </row>
    <row r="7" spans="1:29" ht="17.399999999999999" customHeight="1" x14ac:dyDescent="0.45">
      <c r="A7" s="7" t="s">
        <v>0</v>
      </c>
      <c r="B7" s="19">
        <v>0</v>
      </c>
      <c r="C7" s="20">
        <v>120</v>
      </c>
      <c r="D7" s="9">
        <f>VLOOKUP(A7,スポット価格!A:B,2,FALSE)</f>
        <v>158.26599999999999</v>
      </c>
      <c r="E7" s="8">
        <f>B7*D7</f>
        <v>0</v>
      </c>
      <c r="F7" s="10">
        <f>C7*365/D7/10000</f>
        <v>2.7674927021596556E-2</v>
      </c>
      <c r="G7" s="10">
        <f>SQRT(K3)</f>
        <v>7.6795775381977807E-2</v>
      </c>
      <c r="H7" s="9">
        <f t="shared" ref="H7:H22" si="0">F7/G7</f>
        <v>0.36037043553428622</v>
      </c>
      <c r="I7" s="60"/>
      <c r="J7" s="46" t="s">
        <v>3</v>
      </c>
      <c r="K7" s="75">
        <v>3.0818781673863089E-3</v>
      </c>
      <c r="L7" s="76">
        <v>3.9288770006288996E-3</v>
      </c>
      <c r="M7" s="76">
        <v>4.2795783214408965E-3</v>
      </c>
      <c r="N7" s="76">
        <v>3.5265033884582624E-3</v>
      </c>
      <c r="O7" s="76">
        <v>7.1502820926433392E-3</v>
      </c>
      <c r="P7" s="76">
        <v>5.9327873959407786E-3</v>
      </c>
      <c r="Q7" s="76">
        <v>6.9527050366521431E-3</v>
      </c>
      <c r="R7" s="76">
        <v>3.1038602253848037E-3</v>
      </c>
      <c r="S7" s="76">
        <v>5.9308122017905814E-3</v>
      </c>
      <c r="T7" s="76">
        <v>4.1689445833516612E-3</v>
      </c>
      <c r="U7" s="76">
        <v>5.4998265706374021E-3</v>
      </c>
      <c r="V7" s="76">
        <v>4.6004333979978822E-3</v>
      </c>
      <c r="W7" s="76">
        <v>3.955939316654407E-3</v>
      </c>
      <c r="X7" s="76">
        <v>3.6809784543997475E-3</v>
      </c>
      <c r="Y7" s="76">
        <v>5.1332436688433965E-3</v>
      </c>
      <c r="Z7" s="82">
        <v>5.3649200924850877E-3</v>
      </c>
      <c r="AA7" s="77"/>
      <c r="AB7" s="77"/>
      <c r="AC7" s="77"/>
    </row>
    <row r="8" spans="1:29" ht="17.399999999999999" customHeight="1" x14ac:dyDescent="0.45">
      <c r="A8" s="2" t="s">
        <v>1</v>
      </c>
      <c r="B8" s="21">
        <v>0</v>
      </c>
      <c r="C8" s="22">
        <v>61</v>
      </c>
      <c r="D8" s="11">
        <f>VLOOKUP(A8,スポット価格!A:B,2,FALSE)</f>
        <v>177.31100000000001</v>
      </c>
      <c r="E8" s="13">
        <f t="shared" ref="E8:E22" si="1">B8*D8</f>
        <v>0</v>
      </c>
      <c r="F8" s="14">
        <f t="shared" ref="F8:F22" si="2">C8*365/D8/10000</f>
        <v>1.2557032558611705E-2</v>
      </c>
      <c r="G8" s="14">
        <f>SQRT(L4)</f>
        <v>6.339292337047242E-2</v>
      </c>
      <c r="H8" s="11">
        <f t="shared" si="0"/>
        <v>0.1980825601814824</v>
      </c>
      <c r="I8" s="60"/>
      <c r="J8" s="46" t="s">
        <v>4</v>
      </c>
      <c r="K8" s="75">
        <v>2.7097940072118771E-3</v>
      </c>
      <c r="L8" s="76">
        <v>3.907825188140924E-3</v>
      </c>
      <c r="M8" s="76">
        <v>4.3609577412387314E-3</v>
      </c>
      <c r="N8" s="76">
        <v>3.7784130372657794E-3</v>
      </c>
      <c r="O8" s="76">
        <v>5.9327873959407786E-3</v>
      </c>
      <c r="P8" s="76">
        <v>6.908798455003984E-3</v>
      </c>
      <c r="Q8" s="76">
        <v>6.3329543880027463E-3</v>
      </c>
      <c r="R8" s="76">
        <v>2.8560806721786335E-3</v>
      </c>
      <c r="S8" s="76">
        <v>5.2035997693380218E-3</v>
      </c>
      <c r="T8" s="76">
        <v>4.2198478363095491E-3</v>
      </c>
      <c r="U8" s="76">
        <v>5.1975976126516768E-3</v>
      </c>
      <c r="V8" s="76">
        <v>4.585411656496622E-3</v>
      </c>
      <c r="W8" s="76">
        <v>3.6967005849115717E-3</v>
      </c>
      <c r="X8" s="76">
        <v>3.4228926513341354E-3</v>
      </c>
      <c r="Y8" s="76">
        <v>4.8758760030252705E-3</v>
      </c>
      <c r="Z8" s="82">
        <v>5.5455946122903851E-3</v>
      </c>
      <c r="AA8" s="77"/>
      <c r="AB8" s="77"/>
      <c r="AC8" s="77"/>
    </row>
    <row r="9" spans="1:29" ht="17.399999999999999" customHeight="1" x14ac:dyDescent="0.45">
      <c r="A9" s="2" t="s">
        <v>2</v>
      </c>
      <c r="B9" s="21">
        <v>0</v>
      </c>
      <c r="C9" s="22">
        <v>144</v>
      </c>
      <c r="D9" s="11">
        <f>VLOOKUP(A9,スポット価格!A:B,2,FALSE)</f>
        <v>209.50899999999999</v>
      </c>
      <c r="E9" s="13">
        <f t="shared" si="1"/>
        <v>0</v>
      </c>
      <c r="F9" s="14">
        <f t="shared" si="2"/>
        <v>2.5087227756325506E-2</v>
      </c>
      <c r="G9" s="14">
        <f>SQRT(M5)</f>
        <v>6.8482149343279231E-2</v>
      </c>
      <c r="H9" s="11">
        <f t="shared" si="0"/>
        <v>0.3663323653959985</v>
      </c>
      <c r="I9" s="60"/>
      <c r="J9" s="46" t="s">
        <v>5</v>
      </c>
      <c r="K9" s="75">
        <v>1.9447662842108618E-3</v>
      </c>
      <c r="L9" s="76">
        <v>4.1261407129470325E-3</v>
      </c>
      <c r="M9" s="76">
        <v>4.6038503437316036E-3</v>
      </c>
      <c r="N9" s="76">
        <v>3.3383667320047478E-3</v>
      </c>
      <c r="O9" s="76">
        <v>6.9527050366521431E-3</v>
      </c>
      <c r="P9" s="76">
        <v>6.3329543880027463E-3</v>
      </c>
      <c r="Q9" s="76">
        <v>1.230046267312623E-2</v>
      </c>
      <c r="R9" s="76">
        <v>1.9885391682723775E-3</v>
      </c>
      <c r="S9" s="76">
        <v>7.5945742468170006E-3</v>
      </c>
      <c r="T9" s="76">
        <v>4.8831625781774607E-3</v>
      </c>
      <c r="U9" s="76">
        <v>8.0653868824275589E-3</v>
      </c>
      <c r="V9" s="76">
        <v>5.9006079302303957E-3</v>
      </c>
      <c r="W9" s="76">
        <v>2.9024285678203214E-3</v>
      </c>
      <c r="X9" s="76">
        <v>3.5171787265927254E-3</v>
      </c>
      <c r="Y9" s="76">
        <v>4.5496749882509239E-3</v>
      </c>
      <c r="Z9" s="82">
        <v>6.2651843944710696E-3</v>
      </c>
      <c r="AA9" s="77"/>
      <c r="AB9" s="77"/>
      <c r="AC9" s="77"/>
    </row>
    <row r="10" spans="1:29" ht="17.399999999999999" customHeight="1" x14ac:dyDescent="0.45">
      <c r="A10" s="2" t="s">
        <v>29</v>
      </c>
      <c r="B10" s="21">
        <v>0</v>
      </c>
      <c r="C10" s="22">
        <v>-25</v>
      </c>
      <c r="D10" s="11">
        <f>VLOOKUP(A10,スポット価格!A:B,2,FALSE)</f>
        <v>190.67699999999999</v>
      </c>
      <c r="E10" s="13">
        <f t="shared" si="1"/>
        <v>0</v>
      </c>
      <c r="F10" s="14">
        <f t="shared" si="2"/>
        <v>-4.7855798024932219E-3</v>
      </c>
      <c r="G10" s="14">
        <f>SQRT(N6)</f>
        <v>6.9527587288960954E-2</v>
      </c>
      <c r="H10" s="11">
        <f t="shared" si="0"/>
        <v>-6.882994202868073E-2</v>
      </c>
      <c r="I10" s="60"/>
      <c r="J10" s="46" t="s">
        <v>6</v>
      </c>
      <c r="K10" s="75">
        <v>5.7903952171356188E-3</v>
      </c>
      <c r="L10" s="76">
        <v>3.4655065844152425E-3</v>
      </c>
      <c r="M10" s="76">
        <v>3.326296286908525E-3</v>
      </c>
      <c r="N10" s="76">
        <v>2.7645634469290162E-3</v>
      </c>
      <c r="O10" s="76">
        <v>3.1038602253848037E-3</v>
      </c>
      <c r="P10" s="76">
        <v>2.8560806721786335E-3</v>
      </c>
      <c r="Q10" s="76">
        <v>1.9885391682723775E-3</v>
      </c>
      <c r="R10" s="76">
        <v>6.2508365963474593E-3</v>
      </c>
      <c r="S10" s="76">
        <v>3.9837421056817205E-3</v>
      </c>
      <c r="T10" s="76">
        <v>3.3390748756703197E-3</v>
      </c>
      <c r="U10" s="76">
        <v>2.1143112065685928E-3</v>
      </c>
      <c r="V10" s="76">
        <v>2.9269484900224766E-3</v>
      </c>
      <c r="W10" s="76">
        <v>4.4435917616587172E-3</v>
      </c>
      <c r="X10" s="76">
        <v>3.9601223438575466E-3</v>
      </c>
      <c r="Y10" s="76">
        <v>3.4200087877207523E-3</v>
      </c>
      <c r="Z10" s="82">
        <v>2.6355405043309034E-3</v>
      </c>
      <c r="AA10" s="77"/>
      <c r="AB10" s="77"/>
      <c r="AC10" s="77"/>
    </row>
    <row r="11" spans="1:29" ht="17.399999999999999" customHeight="1" x14ac:dyDescent="0.45">
      <c r="A11" s="2" t="s">
        <v>3</v>
      </c>
      <c r="B11" s="21">
        <v>0</v>
      </c>
      <c r="C11" s="22">
        <v>98</v>
      </c>
      <c r="D11" s="11">
        <f>VLOOKUP(A11,スポット価格!A:B,2,FALSE)</f>
        <v>110.58499999999999</v>
      </c>
      <c r="E11" s="13">
        <f t="shared" si="1"/>
        <v>0</v>
      </c>
      <c r="F11" s="14">
        <f t="shared" si="2"/>
        <v>3.2346159063164084E-2</v>
      </c>
      <c r="G11" s="14">
        <f>SQRT(O7)</f>
        <v>8.4559340658754784E-2</v>
      </c>
      <c r="H11" s="11">
        <f t="shared" si="0"/>
        <v>0.38252615040719518</v>
      </c>
      <c r="I11" s="60"/>
      <c r="J11" s="46" t="s">
        <v>7</v>
      </c>
      <c r="K11" s="75">
        <v>3.5743713802882278E-3</v>
      </c>
      <c r="L11" s="76">
        <v>4.2503662283743943E-3</v>
      </c>
      <c r="M11" s="76">
        <v>4.3026901149048578E-3</v>
      </c>
      <c r="N11" s="76">
        <v>3.2477256354583942E-3</v>
      </c>
      <c r="O11" s="76">
        <v>5.9308122017905814E-3</v>
      </c>
      <c r="P11" s="76">
        <v>5.2035997693380218E-3</v>
      </c>
      <c r="Q11" s="76">
        <v>7.5945742468170006E-3</v>
      </c>
      <c r="R11" s="76">
        <v>3.9837421056817205E-3</v>
      </c>
      <c r="S11" s="76">
        <v>8.9163530368928535E-3</v>
      </c>
      <c r="T11" s="76">
        <v>4.6560195086810781E-3</v>
      </c>
      <c r="U11" s="76">
        <v>6.4576775898296879E-3</v>
      </c>
      <c r="V11" s="76">
        <v>5.2536334788466556E-3</v>
      </c>
      <c r="W11" s="76">
        <v>3.7721138639843785E-3</v>
      </c>
      <c r="X11" s="76">
        <v>3.8338323307523141E-3</v>
      </c>
      <c r="Y11" s="76">
        <v>4.7464330387666162E-3</v>
      </c>
      <c r="Z11" s="82">
        <v>5.2821834535994941E-3</v>
      </c>
      <c r="AA11" s="77"/>
      <c r="AB11" s="77"/>
      <c r="AC11" s="77"/>
    </row>
    <row r="12" spans="1:29" ht="17.399999999999999" customHeight="1" x14ac:dyDescent="0.45">
      <c r="A12" s="2" t="s">
        <v>4</v>
      </c>
      <c r="B12" s="21">
        <v>0</v>
      </c>
      <c r="C12" s="22">
        <v>32</v>
      </c>
      <c r="D12" s="11">
        <f>VLOOKUP(A12,スポット価格!A:B,2,FALSE)</f>
        <v>88.867000000000004</v>
      </c>
      <c r="E12" s="13">
        <f t="shared" si="1"/>
        <v>0</v>
      </c>
      <c r="F12" s="14">
        <f t="shared" si="2"/>
        <v>1.3143236521993541E-2</v>
      </c>
      <c r="G12" s="14">
        <f>SQRT(P8)</f>
        <v>8.3119182232526706E-2</v>
      </c>
      <c r="H12" s="11">
        <f t="shared" si="0"/>
        <v>0.15812519046716811</v>
      </c>
      <c r="I12" s="60"/>
      <c r="J12" s="46" t="s">
        <v>8</v>
      </c>
      <c r="K12" s="75">
        <v>3.3523281173700528E-3</v>
      </c>
      <c r="L12" s="76">
        <v>4.2207367812385765E-3</v>
      </c>
      <c r="M12" s="76">
        <v>4.0557166374797443E-3</v>
      </c>
      <c r="N12" s="76">
        <v>3.8898218974995238E-3</v>
      </c>
      <c r="O12" s="76">
        <v>4.1689445833516612E-3</v>
      </c>
      <c r="P12" s="76">
        <v>4.2198478363095491E-3</v>
      </c>
      <c r="Q12" s="76">
        <v>4.8831625781774607E-3</v>
      </c>
      <c r="R12" s="76">
        <v>3.3390748756703197E-3</v>
      </c>
      <c r="S12" s="76">
        <v>4.6560195086810781E-3</v>
      </c>
      <c r="T12" s="76">
        <v>4.9091501432322578E-3</v>
      </c>
      <c r="U12" s="76">
        <v>5.4617665804589056E-3</v>
      </c>
      <c r="V12" s="76">
        <v>4.8044282730292107E-3</v>
      </c>
      <c r="W12" s="76">
        <v>3.5398230791668086E-3</v>
      </c>
      <c r="X12" s="76">
        <v>3.418502322530098E-3</v>
      </c>
      <c r="Y12" s="76">
        <v>4.252642859651364E-3</v>
      </c>
      <c r="Z12" s="82">
        <v>4.6507193128429037E-3</v>
      </c>
      <c r="AA12" s="77"/>
      <c r="AB12" s="77"/>
      <c r="AC12" s="77"/>
    </row>
    <row r="13" spans="1:29" ht="17.399999999999999" customHeight="1" x14ac:dyDescent="0.45">
      <c r="A13" s="2" t="s">
        <v>5</v>
      </c>
      <c r="B13" s="21">
        <v>120000</v>
      </c>
      <c r="C13" s="22">
        <v>14.6</v>
      </c>
      <c r="D13" s="11">
        <f>VLOOKUP(A13,スポット価格!A:B,2,FALSE)</f>
        <v>9.5850000000000009</v>
      </c>
      <c r="E13" s="13">
        <f t="shared" si="1"/>
        <v>1150200</v>
      </c>
      <c r="F13" s="14">
        <f t="shared" si="2"/>
        <v>5.5597287428273343E-2</v>
      </c>
      <c r="G13" s="14">
        <f>SQRT(Q9)</f>
        <v>0.11090745093602246</v>
      </c>
      <c r="H13" s="11">
        <f t="shared" si="0"/>
        <v>0.50129443025739473</v>
      </c>
      <c r="I13" s="60"/>
      <c r="J13" s="46" t="s">
        <v>9</v>
      </c>
      <c r="K13" s="75">
        <v>1.9496858290158931E-3</v>
      </c>
      <c r="L13" s="76">
        <v>4.4870584959747755E-3</v>
      </c>
      <c r="M13" s="76">
        <v>4.2090726377082607E-3</v>
      </c>
      <c r="N13" s="76">
        <v>3.8906968684784583E-3</v>
      </c>
      <c r="O13" s="76">
        <v>5.4998265706374021E-3</v>
      </c>
      <c r="P13" s="76">
        <v>5.1975976126516768E-3</v>
      </c>
      <c r="Q13" s="76">
        <v>8.0653868824275589E-3</v>
      </c>
      <c r="R13" s="76">
        <v>2.1143112065685928E-3</v>
      </c>
      <c r="S13" s="76">
        <v>6.4576775898296879E-3</v>
      </c>
      <c r="T13" s="76">
        <v>5.4617665804589056E-3</v>
      </c>
      <c r="U13" s="76">
        <v>1.201736493253594E-2</v>
      </c>
      <c r="V13" s="76">
        <v>6.3445145093982171E-3</v>
      </c>
      <c r="W13" s="76">
        <v>2.515085760799402E-3</v>
      </c>
      <c r="X13" s="76">
        <v>3.2857623101175291E-3</v>
      </c>
      <c r="Y13" s="76">
        <v>3.7323443221204027E-3</v>
      </c>
      <c r="Z13" s="82">
        <v>6.0959441991525355E-3</v>
      </c>
      <c r="AA13" s="77"/>
      <c r="AB13" s="77"/>
      <c r="AC13" s="77"/>
    </row>
    <row r="14" spans="1:29" ht="17.399999999999999" customHeight="1" x14ac:dyDescent="0.45">
      <c r="A14" s="2" t="s">
        <v>6</v>
      </c>
      <c r="B14" s="21">
        <v>2000000</v>
      </c>
      <c r="C14" s="29">
        <f>24.5-18</f>
        <v>6.5</v>
      </c>
      <c r="D14" s="11">
        <f>VLOOKUP(A14,スポット価格!A:B,2,FALSE)</f>
        <v>3.2029999999999998</v>
      </c>
      <c r="E14" s="13">
        <f t="shared" si="1"/>
        <v>6406000</v>
      </c>
      <c r="F14" s="14">
        <f t="shared" si="2"/>
        <v>7.4071183265688414E-2</v>
      </c>
      <c r="G14" s="14">
        <f>SQRT(R10)</f>
        <v>7.9062232427041038E-2</v>
      </c>
      <c r="H14" s="11">
        <f t="shared" si="0"/>
        <v>0.93687189182321173</v>
      </c>
      <c r="I14" s="60"/>
      <c r="J14" s="46" t="s">
        <v>35</v>
      </c>
      <c r="K14" s="75">
        <v>2.8744160193342957E-3</v>
      </c>
      <c r="L14" s="76">
        <v>4.2251882969836594E-3</v>
      </c>
      <c r="M14" s="76">
        <v>4.0531694260792141E-3</v>
      </c>
      <c r="N14" s="76">
        <v>3.7574375928722398E-3</v>
      </c>
      <c r="O14" s="76">
        <v>4.6004333979978822E-3</v>
      </c>
      <c r="P14" s="76">
        <v>4.585411656496622E-3</v>
      </c>
      <c r="Q14" s="76">
        <v>5.9006079302303957E-3</v>
      </c>
      <c r="R14" s="76">
        <v>2.9269484900224766E-3</v>
      </c>
      <c r="S14" s="76">
        <v>5.2536334788466556E-3</v>
      </c>
      <c r="T14" s="76">
        <v>4.8044282730292107E-3</v>
      </c>
      <c r="U14" s="76">
        <v>6.3445145093982171E-3</v>
      </c>
      <c r="V14" s="76">
        <v>5.6913178343378813E-3</v>
      </c>
      <c r="W14" s="76">
        <v>3.252681381509187E-3</v>
      </c>
      <c r="X14" s="76">
        <v>3.3258591876513047E-3</v>
      </c>
      <c r="Y14" s="76">
        <v>4.2362619177844715E-3</v>
      </c>
      <c r="Z14" s="82">
        <v>5.0869424962181643E-3</v>
      </c>
      <c r="AA14" s="77"/>
      <c r="AB14" s="77"/>
      <c r="AC14" s="77"/>
    </row>
    <row r="15" spans="1:29" ht="17.399999999999999" customHeight="1" x14ac:dyDescent="0.45">
      <c r="A15" s="2" t="s">
        <v>7</v>
      </c>
      <c r="B15" s="21">
        <v>0</v>
      </c>
      <c r="C15" s="22">
        <v>15.1</v>
      </c>
      <c r="D15" s="11">
        <f>VLOOKUP(A15,スポット価格!A:B,2,FALSE)</f>
        <v>8.593</v>
      </c>
      <c r="E15" s="13">
        <f t="shared" si="1"/>
        <v>0</v>
      </c>
      <c r="F15" s="14">
        <f t="shared" si="2"/>
        <v>6.4139415803561042E-2</v>
      </c>
      <c r="G15" s="14">
        <f>SQRT(S11)</f>
        <v>9.4426442466572114E-2</v>
      </c>
      <c r="H15" s="11">
        <f t="shared" si="0"/>
        <v>0.67925269795340459</v>
      </c>
      <c r="I15" s="60"/>
      <c r="J15" s="46" t="s">
        <v>30</v>
      </c>
      <c r="K15" s="75">
        <v>4.5495754527493781E-3</v>
      </c>
      <c r="L15" s="76">
        <v>3.5898083465056591E-3</v>
      </c>
      <c r="M15" s="76">
        <v>3.4981782747733341E-3</v>
      </c>
      <c r="N15" s="76">
        <v>3.5084420473174205E-3</v>
      </c>
      <c r="O15" s="76">
        <v>3.955939316654407E-3</v>
      </c>
      <c r="P15" s="76">
        <v>3.6967005849115717E-3</v>
      </c>
      <c r="Q15" s="76">
        <v>2.9024285678203214E-3</v>
      </c>
      <c r="R15" s="76">
        <v>4.4435917616587172E-3</v>
      </c>
      <c r="S15" s="76">
        <v>3.7721138639843785E-3</v>
      </c>
      <c r="T15" s="76">
        <v>3.5398230791668086E-3</v>
      </c>
      <c r="U15" s="76">
        <v>2.515085760799402E-3</v>
      </c>
      <c r="V15" s="76">
        <v>3.252681381509187E-3</v>
      </c>
      <c r="W15" s="76">
        <v>5.0409085855815331E-3</v>
      </c>
      <c r="X15" s="76">
        <v>3.6300446711208592E-3</v>
      </c>
      <c r="Y15" s="76">
        <v>4.400606132265868E-3</v>
      </c>
      <c r="Z15" s="82">
        <v>3.6222280445302674E-3</v>
      </c>
      <c r="AA15" s="77"/>
      <c r="AB15" s="77"/>
      <c r="AC15" s="77"/>
    </row>
    <row r="16" spans="1:29" ht="17.399999999999999" customHeight="1" x14ac:dyDescent="0.45">
      <c r="A16" s="2" t="s">
        <v>8</v>
      </c>
      <c r="B16" s="21">
        <v>0</v>
      </c>
      <c r="C16" s="22">
        <v>5</v>
      </c>
      <c r="D16" s="11">
        <f>VLOOKUP(A16,スポット価格!A:B,2,FALSE)</f>
        <v>7.27</v>
      </c>
      <c r="E16" s="13">
        <f t="shared" si="1"/>
        <v>0</v>
      </c>
      <c r="F16" s="14">
        <f t="shared" si="2"/>
        <v>2.5103163686382397E-2</v>
      </c>
      <c r="G16" s="14">
        <f>SQRT(T12)</f>
        <v>7.0065327682329856E-2</v>
      </c>
      <c r="H16" s="11">
        <f t="shared" si="0"/>
        <v>0.3582822562423168</v>
      </c>
      <c r="I16" s="60"/>
      <c r="J16" s="46" t="s">
        <v>34</v>
      </c>
      <c r="K16" s="75">
        <v>3.9708180280308729E-3</v>
      </c>
      <c r="L16" s="76">
        <v>3.309998950363882E-3</v>
      </c>
      <c r="M16" s="76">
        <v>3.3069548167705045E-3</v>
      </c>
      <c r="N16" s="76">
        <v>2.9218178451601001E-3</v>
      </c>
      <c r="O16" s="76">
        <v>3.6809784543997475E-3</v>
      </c>
      <c r="P16" s="76">
        <v>3.4228926513341354E-3</v>
      </c>
      <c r="Q16" s="76">
        <v>3.5171787265927254E-3</v>
      </c>
      <c r="R16" s="76">
        <v>3.9601223438575466E-3</v>
      </c>
      <c r="S16" s="76">
        <v>3.8338323307523141E-3</v>
      </c>
      <c r="T16" s="76">
        <v>3.418502322530098E-3</v>
      </c>
      <c r="U16" s="76">
        <v>3.2857623101175291E-3</v>
      </c>
      <c r="V16" s="76">
        <v>3.3258591876513047E-3</v>
      </c>
      <c r="W16" s="76">
        <v>3.6300446711208592E-3</v>
      </c>
      <c r="X16" s="76">
        <v>3.4413181911195109E-3</v>
      </c>
      <c r="Y16" s="76">
        <v>3.4032753598921754E-3</v>
      </c>
      <c r="Z16" s="82">
        <v>3.3240127200585708E-3</v>
      </c>
      <c r="AA16" s="77"/>
      <c r="AB16" s="77"/>
      <c r="AC16" s="77"/>
    </row>
    <row r="17" spans="1:34" ht="17.399999999999999" customHeight="1" x14ac:dyDescent="0.45">
      <c r="A17" s="2" t="s">
        <v>9</v>
      </c>
      <c r="B17" s="21">
        <v>5300000</v>
      </c>
      <c r="C17" s="85">
        <v>1.21</v>
      </c>
      <c r="D17" s="11">
        <f>VLOOKUP(A17,スポット価格!A:B,2,FALSE)</f>
        <v>0.48299999999999998</v>
      </c>
      <c r="E17" s="13">
        <f t="shared" si="1"/>
        <v>2559900</v>
      </c>
      <c r="F17" s="14">
        <f t="shared" si="2"/>
        <v>9.143892339544514E-2</v>
      </c>
      <c r="G17" s="14">
        <f>SQRT(U13)</f>
        <v>0.10962374255851667</v>
      </c>
      <c r="H17" s="11">
        <f t="shared" si="0"/>
        <v>0.83411605242938536</v>
      </c>
      <c r="I17" s="60"/>
      <c r="J17" s="46" t="s">
        <v>36</v>
      </c>
      <c r="K17" s="75">
        <v>3.5037308749612294E-3</v>
      </c>
      <c r="L17" s="76">
        <v>4.0622893098447082E-3</v>
      </c>
      <c r="M17" s="76">
        <v>4.2648288362422951E-3</v>
      </c>
      <c r="N17" s="76">
        <v>4.161808401099934E-3</v>
      </c>
      <c r="O17" s="76">
        <v>5.1332436688433965E-3</v>
      </c>
      <c r="P17" s="76">
        <v>4.8758760030252705E-3</v>
      </c>
      <c r="Q17" s="76">
        <v>4.5496749882509239E-3</v>
      </c>
      <c r="R17" s="76">
        <v>3.4200087877207523E-3</v>
      </c>
      <c r="S17" s="76">
        <v>4.7464330387666162E-3</v>
      </c>
      <c r="T17" s="76">
        <v>4.252642859651364E-3</v>
      </c>
      <c r="U17" s="76">
        <v>3.7323443221204027E-3</v>
      </c>
      <c r="V17" s="76">
        <v>4.2362619177844715E-3</v>
      </c>
      <c r="W17" s="76">
        <v>4.400606132265868E-3</v>
      </c>
      <c r="X17" s="76">
        <v>3.4032753598921754E-3</v>
      </c>
      <c r="Y17" s="76">
        <v>7.8321865670347105E-3</v>
      </c>
      <c r="Z17" s="82">
        <v>5.466123360696829E-3</v>
      </c>
      <c r="AA17" s="77"/>
      <c r="AB17" s="77"/>
      <c r="AC17" s="77"/>
    </row>
    <row r="18" spans="1:34" ht="17.399999999999999" customHeight="1" x14ac:dyDescent="0.45">
      <c r="A18" s="2" t="s">
        <v>35</v>
      </c>
      <c r="B18" s="21">
        <v>0</v>
      </c>
      <c r="C18" s="22">
        <v>30</v>
      </c>
      <c r="D18" s="11">
        <f>VLOOKUP(A18,スポット価格!A:B,2,FALSE)</f>
        <v>40.409999999999997</v>
      </c>
      <c r="E18" s="13">
        <f t="shared" si="1"/>
        <v>0</v>
      </c>
      <c r="F18" s="14">
        <f t="shared" si="2"/>
        <v>2.7097253155159616E-2</v>
      </c>
      <c r="G18" s="14">
        <f>SQRT(V14)</f>
        <v>7.5440823393822271E-2</v>
      </c>
      <c r="H18" s="11">
        <f t="shared" si="0"/>
        <v>0.35918554353130994</v>
      </c>
      <c r="I18" s="60"/>
      <c r="J18" s="46" t="s">
        <v>37</v>
      </c>
      <c r="K18" s="78">
        <v>2.5467911285072704E-3</v>
      </c>
      <c r="L18" s="79">
        <v>4.1863090819793791E-3</v>
      </c>
      <c r="M18" s="79">
        <v>4.3056880722538724E-3</v>
      </c>
      <c r="N18" s="79">
        <v>4.3101014621851038E-3</v>
      </c>
      <c r="O18" s="79">
        <v>5.3649200924850877E-3</v>
      </c>
      <c r="P18" s="79">
        <v>5.5455946122903851E-3</v>
      </c>
      <c r="Q18" s="79">
        <v>6.2651843944710696E-3</v>
      </c>
      <c r="R18" s="79">
        <v>2.6355405043309034E-3</v>
      </c>
      <c r="S18" s="79">
        <v>5.2821834535994941E-3</v>
      </c>
      <c r="T18" s="79">
        <v>4.6507193128429037E-3</v>
      </c>
      <c r="U18" s="79">
        <v>6.0959441991525355E-3</v>
      </c>
      <c r="V18" s="79">
        <v>5.0869424962181643E-3</v>
      </c>
      <c r="W18" s="79">
        <v>3.6222280445302674E-3</v>
      </c>
      <c r="X18" s="79">
        <v>3.3240127200585708E-3</v>
      </c>
      <c r="Y18" s="79">
        <v>5.466123360696829E-3</v>
      </c>
      <c r="Z18" s="83">
        <v>6.801814761852887E-3</v>
      </c>
      <c r="AA18" s="77"/>
      <c r="AB18" s="77"/>
      <c r="AC18" s="77"/>
    </row>
    <row r="19" spans="1:34" ht="17.399999999999999" customHeight="1" x14ac:dyDescent="0.45">
      <c r="A19" s="15" t="s">
        <v>30</v>
      </c>
      <c r="B19" s="23">
        <v>0</v>
      </c>
      <c r="C19" s="24">
        <v>30</v>
      </c>
      <c r="D19" s="17">
        <f>VLOOKUP(A19,スポット価格!A:B,2,FALSE)</f>
        <v>110.99299999999999</v>
      </c>
      <c r="E19" s="16">
        <f t="shared" si="1"/>
        <v>0</v>
      </c>
      <c r="F19" s="18">
        <f t="shared" si="2"/>
        <v>9.8654870126944939E-3</v>
      </c>
      <c r="G19" s="18">
        <f>SQRT(W15)</f>
        <v>7.0999356233571106E-2</v>
      </c>
      <c r="H19" s="17">
        <f t="shared" si="0"/>
        <v>0.13895178119980936</v>
      </c>
      <c r="I19" s="60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</row>
    <row r="20" spans="1:34" ht="17.399999999999999" customHeight="1" x14ac:dyDescent="0.45">
      <c r="A20" s="2" t="s">
        <v>34</v>
      </c>
      <c r="B20" s="21">
        <v>-74000</v>
      </c>
      <c r="C20" s="22">
        <v>24</v>
      </c>
      <c r="D20" s="11">
        <f>VLOOKUP(A20,スポット価格!A:B,2,FALSE)</f>
        <v>123.604</v>
      </c>
      <c r="E20" s="13">
        <f t="shared" si="1"/>
        <v>-9146696</v>
      </c>
      <c r="F20" s="14">
        <f t="shared" si="2"/>
        <v>7.0871492831947195E-3</v>
      </c>
      <c r="G20" s="14">
        <f>SQRT(X16)</f>
        <v>5.8662749604152645E-2</v>
      </c>
      <c r="H20" s="11">
        <f t="shared" si="0"/>
        <v>0.12081174733570674</v>
      </c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</row>
    <row r="21" spans="1:34" ht="17.399999999999999" customHeight="1" x14ac:dyDescent="0.5">
      <c r="A21" s="2" t="s">
        <v>36</v>
      </c>
      <c r="B21" s="21">
        <v>0</v>
      </c>
      <c r="C21" s="22">
        <v>12</v>
      </c>
      <c r="D21" s="11">
        <f>VLOOKUP(A21,スポット価格!A:B,2,FALSE)</f>
        <v>16.553000000000001</v>
      </c>
      <c r="E21" s="13">
        <f t="shared" si="1"/>
        <v>0</v>
      </c>
      <c r="F21" s="14">
        <f t="shared" si="2"/>
        <v>2.6460460339515494E-2</v>
      </c>
      <c r="G21" s="14">
        <f>SQRT(Y17)</f>
        <v>8.8499641620939401E-2</v>
      </c>
      <c r="H21" s="11">
        <f t="shared" si="0"/>
        <v>0.29898946317602754</v>
      </c>
      <c r="J21" s="31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/>
      <c r="AB21" s="77"/>
      <c r="AC21" s="77"/>
    </row>
    <row r="22" spans="1:34" ht="17.399999999999999" customHeight="1" x14ac:dyDescent="0.5">
      <c r="A22" s="15" t="s">
        <v>37</v>
      </c>
      <c r="B22" s="23">
        <v>-37000</v>
      </c>
      <c r="C22" s="24">
        <v>4</v>
      </c>
      <c r="D22" s="17">
        <f>VLOOKUP(A22,スポット価格!A:B,2,FALSE)</f>
        <v>15.831</v>
      </c>
      <c r="E22" s="16">
        <f t="shared" si="1"/>
        <v>-585747</v>
      </c>
      <c r="F22" s="18">
        <f t="shared" si="2"/>
        <v>9.2224117238329864E-3</v>
      </c>
      <c r="G22" s="18">
        <f>SQRT(Z18)</f>
        <v>8.2473115388306303E-2</v>
      </c>
      <c r="H22" s="80">
        <f t="shared" si="0"/>
        <v>0.1118232490722742</v>
      </c>
      <c r="J22" s="61" ph="1"/>
      <c r="K22" s="62" ph="1"/>
      <c r="L22" s="62" ph="1"/>
      <c r="M22" s="62" ph="1"/>
      <c r="N22" s="62" ph="1"/>
      <c r="O22" s="62" ph="1"/>
      <c r="P22" s="62" ph="1"/>
      <c r="Q22" s="62" ph="1"/>
      <c r="R22" s="62" ph="1"/>
      <c r="S22" s="62" ph="1"/>
      <c r="T22" s="62" ph="1"/>
      <c r="U22" s="62" ph="1"/>
      <c r="V22" s="62" ph="1"/>
      <c r="W22" s="63" ph="1"/>
      <c r="X22" s="63" ph="1"/>
      <c r="Y22" s="63" ph="1"/>
      <c r="Z22" s="63" ph="1"/>
      <c r="AA22" s="64" ph="1"/>
      <c r="AB22" s="64" ph="1"/>
      <c r="AC22" s="64" ph="1"/>
      <c r="AD22" s="64" ph="1"/>
    </row>
    <row r="23" spans="1:34" ht="17.399999999999999" customHeight="1" x14ac:dyDescent="0.5">
      <c r="A23" s="2"/>
      <c r="B23" s="2"/>
      <c r="C23" s="2"/>
      <c r="D23" s="2"/>
      <c r="E23" s="2"/>
      <c r="F23" s="2"/>
      <c r="G23" s="2"/>
      <c r="H23" s="2"/>
      <c r="J23" s="61" ph="1"/>
      <c r="K23" s="84" ph="1"/>
      <c r="L23" s="84" ph="1"/>
      <c r="M23" s="84" ph="1"/>
      <c r="N23" s="62" ph="1"/>
      <c r="O23" s="62" ph="1"/>
      <c r="P23" s="62" ph="1"/>
      <c r="Q23" s="62" ph="1"/>
      <c r="R23" s="62" ph="1"/>
      <c r="S23" s="62" ph="1"/>
      <c r="T23" s="62" ph="1"/>
      <c r="U23" s="62" ph="1"/>
      <c r="V23" s="62" ph="1"/>
      <c r="W23" s="63" ph="1"/>
      <c r="X23" s="63" ph="1"/>
      <c r="Y23" s="63" ph="1"/>
      <c r="Z23" s="63" ph="1"/>
      <c r="AA23" s="64" ph="1"/>
      <c r="AB23" s="64" ph="1"/>
      <c r="AC23" s="64" ph="1"/>
      <c r="AD23" s="64" ph="1"/>
    </row>
    <row r="24" spans="1:34" ht="17.399999999999999" customHeight="1" x14ac:dyDescent="0.5">
      <c r="A24" s="27" t="s">
        <v>54</v>
      </c>
      <c r="B24" s="2"/>
      <c r="C24" s="2"/>
      <c r="D24" s="2"/>
      <c r="E24" s="2"/>
      <c r="F24" s="2"/>
      <c r="G24" s="2"/>
      <c r="H24" s="2"/>
      <c r="J24" s="61" ph="1"/>
      <c r="K24" s="84" ph="1"/>
      <c r="L24" s="84" ph="1"/>
      <c r="M24" s="84" ph="1"/>
      <c r="N24" s="62" ph="1"/>
      <c r="O24" s="62" ph="1"/>
      <c r="P24" s="62" ph="1"/>
      <c r="Q24" s="62" ph="1"/>
      <c r="R24" s="62" ph="1"/>
      <c r="S24" s="62" ph="1"/>
      <c r="T24" s="62" ph="1"/>
      <c r="U24" s="62" ph="1"/>
      <c r="V24" s="62" ph="1"/>
      <c r="W24" s="63" ph="1"/>
      <c r="X24" s="63" ph="1"/>
      <c r="Y24" s="63" ph="1"/>
      <c r="Z24" s="63" ph="1"/>
      <c r="AA24" s="64" ph="1"/>
      <c r="AB24" s="64" ph="1"/>
      <c r="AC24" s="64" ph="1"/>
      <c r="AD24" s="64" ph="1"/>
    </row>
    <row r="25" spans="1:34" ht="17.399999999999999" customHeight="1" x14ac:dyDescent="0.5">
      <c r="A25" s="5"/>
      <c r="B25" s="6" t="s">
        <v>57</v>
      </c>
      <c r="C25" s="6" t="s">
        <v>58</v>
      </c>
      <c r="D25" s="6" t="s">
        <v>59</v>
      </c>
      <c r="E25" s="2"/>
      <c r="F25" s="2"/>
      <c r="G25" s="2"/>
      <c r="H25" s="2"/>
      <c r="J25" s="61" ph="1"/>
      <c r="K25" s="84" ph="1"/>
      <c r="L25" s="84" ph="1"/>
      <c r="M25" s="84" ph="1"/>
      <c r="N25" s="62" ph="1"/>
      <c r="O25" s="62" ph="1"/>
      <c r="P25" s="62" ph="1"/>
      <c r="Q25" s="62" ph="1"/>
      <c r="R25" s="62" ph="1"/>
      <c r="S25" s="62" ph="1"/>
      <c r="T25" s="62" ph="1"/>
      <c r="U25" s="62" ph="1"/>
      <c r="V25" s="62" ph="1"/>
      <c r="W25" s="63" ph="1"/>
      <c r="X25" s="63" ph="1"/>
      <c r="Y25" s="63" ph="1"/>
      <c r="Z25" s="63" ph="1"/>
      <c r="AA25" s="64" ph="1"/>
      <c r="AB25" s="64" ph="1"/>
      <c r="AC25" s="64" ph="1"/>
      <c r="AD25" s="64" ph="1"/>
    </row>
    <row r="26" spans="1:34" ht="17.399999999999999" customHeight="1" x14ac:dyDescent="0.5">
      <c r="A26" s="5" t="s">
        <v>60</v>
      </c>
      <c r="B26" s="12">
        <f>SUMPRODUCT(B7:B22,C7:C22)/10000</f>
        <v>1924.1</v>
      </c>
      <c r="C26" s="28">
        <f>B26*365/12</f>
        <v>58524.708333333336</v>
      </c>
      <c r="D26" s="28">
        <f>B26*365</f>
        <v>702296.5</v>
      </c>
      <c r="E26" s="2"/>
      <c r="F26" s="2"/>
      <c r="G26" s="2"/>
      <c r="H26" s="2"/>
      <c r="J26" s="61" ph="1"/>
      <c r="K26" s="56" t="s" ph="1">
        <v>81</v>
      </c>
      <c r="L26" s="57" t="s" ph="1">
        <v>82</v>
      </c>
      <c r="M26" s="58" t="s" ph="1">
        <v>83</v>
      </c>
      <c r="N26" s="62" ph="1"/>
      <c r="O26" s="62" ph="1"/>
      <c r="P26" s="62" ph="1"/>
      <c r="Q26" s="62" ph="1"/>
      <c r="R26" s="62" ph="1"/>
      <c r="S26" s="62" ph="1"/>
      <c r="T26" s="62" ph="1"/>
      <c r="U26" s="62" ph="1"/>
      <c r="V26" s="62" ph="1"/>
      <c r="W26" s="63" ph="1"/>
      <c r="X26" s="63" ph="1"/>
      <c r="Y26" s="63" ph="1"/>
      <c r="Z26" s="63" ph="1"/>
      <c r="AA26" s="64" ph="1"/>
      <c r="AB26" s="64" ph="1"/>
      <c r="AC26" s="64" ph="1"/>
      <c r="AD26" s="64" ph="1"/>
    </row>
    <row r="27" spans="1:34" ht="17.399999999999999" customHeight="1" x14ac:dyDescent="0.5">
      <c r="A27" s="27" t="s">
        <v>66</v>
      </c>
      <c r="B27" s="2"/>
      <c r="C27" s="2"/>
      <c r="D27" s="2"/>
      <c r="E27" s="2"/>
      <c r="F27" s="2"/>
      <c r="G27" s="2"/>
      <c r="H27" s="2"/>
      <c r="J27" s="61" ph="1"/>
      <c r="K27" s="59">
        <f t="array" ref="K27:K44">MMULT(K3:Z18, E7:E22)</f>
        <v>6509.5020579002685</v>
      </c>
      <c r="L27" s="59">
        <f t="shared" ref="L27:L42" si="3">K27*E7</f>
        <v>0</v>
      </c>
      <c r="M27" s="66">
        <f>L27/$D$29/$D$29</f>
        <v>0</v>
      </c>
      <c r="N27" s="67" ph="1"/>
      <c r="O27" s="67" ph="1"/>
      <c r="P27" s="67" ph="1"/>
      <c r="Q27" s="67" ph="1"/>
      <c r="R27" s="67" ph="1"/>
      <c r="S27" s="67" ph="1"/>
      <c r="T27" s="67" ph="1"/>
      <c r="U27" s="67" ph="1"/>
      <c r="V27" s="67" ph="1"/>
      <c r="W27" s="68" ph="1"/>
      <c r="X27" s="68" ph="1"/>
      <c r="Y27" s="68" ph="1"/>
      <c r="Z27" s="68" ph="1"/>
      <c r="AA27" s="71" ph="1"/>
      <c r="AB27" s="71" ph="1"/>
      <c r="AC27" s="71" ph="1"/>
      <c r="AD27" s="71" ph="1"/>
      <c r="AE27" s="72"/>
      <c r="AF27" s="72"/>
      <c r="AG27" s="72"/>
      <c r="AH27" s="72"/>
    </row>
    <row r="28" spans="1:34" ht="17.399999999999999" customHeight="1" x14ac:dyDescent="0.5">
      <c r="A28" s="5"/>
      <c r="B28" s="6" t="s">
        <v>57</v>
      </c>
      <c r="C28" s="6" t="s">
        <v>58</v>
      </c>
      <c r="D28" s="6" t="s">
        <v>59</v>
      </c>
      <c r="E28" s="2"/>
      <c r="F28" s="2"/>
      <c r="G28" s="2"/>
      <c r="H28" s="2"/>
      <c r="J28" s="61" ph="1"/>
      <c r="K28" s="59">
        <v>5704.6711265018566</v>
      </c>
      <c r="L28" s="59">
        <f t="shared" si="3"/>
        <v>0</v>
      </c>
      <c r="M28" s="66">
        <f t="shared" ref="M28:M44" si="4">L28/$D$29/$D$29</f>
        <v>0</v>
      </c>
      <c r="N28" s="67" ph="1"/>
      <c r="O28" s="67" ph="1"/>
      <c r="P28" s="67" ph="1"/>
      <c r="Q28" s="67" ph="1"/>
      <c r="R28" s="67" ph="1"/>
      <c r="S28" s="67" ph="1"/>
      <c r="T28" s="67" ph="1"/>
      <c r="U28" s="67" ph="1"/>
      <c r="V28" s="67" ph="1"/>
      <c r="W28" s="68" ph="1"/>
      <c r="X28" s="68" ph="1"/>
      <c r="Y28" s="68" ph="1"/>
      <c r="Z28" s="68" ph="1"/>
      <c r="AA28" s="71" ph="1"/>
      <c r="AB28" s="71" ph="1"/>
      <c r="AC28" s="71" ph="1"/>
      <c r="AD28" s="71" ph="1"/>
      <c r="AE28" s="72"/>
      <c r="AF28" s="72"/>
      <c r="AG28" s="72"/>
      <c r="AH28" s="72"/>
    </row>
    <row r="29" spans="1:34" ht="17.399999999999999" customHeight="1" x14ac:dyDescent="0.5">
      <c r="A29" s="5" t="s">
        <v>61</v>
      </c>
      <c r="B29" s="12">
        <f t="array" ref="B29">SQRT(MMULT(MMULT(TRANSPOSE($E$7:$E$22), $K$3:$Z$18), 最適化計算_みんなのFX!$E$7:$E$22)/252)</f>
        <v>18375.204319506207</v>
      </c>
      <c r="C29" s="12">
        <f>D29/SQRT(12)</f>
        <v>84205.764704416724</v>
      </c>
      <c r="D29" s="12">
        <f t="array" ref="D29">SQRT(MMULT(MMULT(TRANSPOSE($E$7:$E$22), K3:Z18), 最適化計算_みんなのFX!$E$7:$E$22)/1)</f>
        <v>291697.32551647967</v>
      </c>
      <c r="E29" s="2"/>
      <c r="F29" s="2"/>
      <c r="G29" s="2"/>
      <c r="H29" s="2"/>
      <c r="J29" s="61" ph="1"/>
      <c r="K29" s="59">
        <v>4608.6534585714817</v>
      </c>
      <c r="L29" s="59">
        <f t="shared" si="3"/>
        <v>0</v>
      </c>
      <c r="M29" s="66">
        <f t="shared" si="4"/>
        <v>0</v>
      </c>
      <c r="N29" s="67" ph="1"/>
      <c r="O29" s="67" ph="1"/>
      <c r="P29" s="67" ph="1"/>
      <c r="Q29" s="67" ph="1"/>
      <c r="R29" s="67" ph="1"/>
      <c r="S29" s="67" ph="1"/>
      <c r="T29" s="67" ph="1"/>
      <c r="U29" s="67" ph="1"/>
      <c r="V29" s="67" ph="1"/>
      <c r="W29" s="68" ph="1"/>
      <c r="X29" s="68" ph="1"/>
      <c r="Y29" s="68" ph="1"/>
      <c r="Z29" s="68" ph="1"/>
      <c r="AA29" s="71" ph="1"/>
      <c r="AB29" s="71" ph="1"/>
      <c r="AC29" s="71" ph="1"/>
      <c r="AD29" s="71" ph="1"/>
      <c r="AE29" s="72"/>
      <c r="AF29" s="72"/>
      <c r="AG29" s="72"/>
      <c r="AH29" s="72"/>
    </row>
    <row r="30" spans="1:34" ht="17.399999999999999" customHeight="1" x14ac:dyDescent="0.5">
      <c r="A30" s="27" t="s">
        <v>65</v>
      </c>
      <c r="B30" s="2"/>
      <c r="C30" s="2"/>
      <c r="D30" s="2"/>
      <c r="E30" s="2"/>
      <c r="F30" s="2"/>
      <c r="G30" s="2"/>
      <c r="H30" s="2"/>
      <c r="J30" s="61" ph="1"/>
      <c r="K30" s="59">
        <v>2259.7691715721021</v>
      </c>
      <c r="L30" s="59">
        <f t="shared" si="3"/>
        <v>0</v>
      </c>
      <c r="M30" s="66">
        <f t="shared" si="4"/>
        <v>0</v>
      </c>
      <c r="N30" s="67" ph="1"/>
      <c r="O30" s="67" ph="1"/>
      <c r="P30" s="67" ph="1"/>
      <c r="Q30" s="67" ph="1"/>
      <c r="R30" s="67" ph="1"/>
      <c r="S30" s="67" ph="1"/>
      <c r="T30" s="67" ph="1"/>
      <c r="U30" s="67" ph="1"/>
      <c r="V30" s="67" ph="1"/>
      <c r="W30" s="68" ph="1"/>
      <c r="X30" s="68" ph="1"/>
      <c r="Y30" s="68" ph="1"/>
      <c r="Z30" s="68" ph="1"/>
      <c r="AA30" s="71" ph="1"/>
      <c r="AB30" s="71" ph="1"/>
      <c r="AC30" s="71" ph="1"/>
      <c r="AD30" s="71" ph="1"/>
      <c r="AE30" s="72"/>
      <c r="AF30" s="72"/>
      <c r="AG30" s="72"/>
      <c r="AH30" s="72"/>
    </row>
    <row r="31" spans="1:34" ht="17.399999999999999" customHeight="1" x14ac:dyDescent="0.5">
      <c r="A31" s="5"/>
      <c r="B31" s="6"/>
      <c r="C31" s="6"/>
      <c r="D31" s="6" t="s">
        <v>59</v>
      </c>
      <c r="E31" s="2"/>
      <c r="F31" s="2"/>
      <c r="G31" s="2"/>
      <c r="H31" s="2"/>
      <c r="J31" s="61" ph="1"/>
      <c r="K31" s="59">
        <v>5148.0592207898171</v>
      </c>
      <c r="L31" s="59">
        <f t="shared" si="3"/>
        <v>0</v>
      </c>
      <c r="M31" s="66">
        <f t="shared" si="4"/>
        <v>0</v>
      </c>
      <c r="N31" s="67" ph="1"/>
      <c r="O31" s="67" ph="1"/>
      <c r="P31" s="67" ph="1"/>
      <c r="Q31" s="67" ph="1"/>
      <c r="R31" s="67" ph="1"/>
      <c r="S31" s="67" ph="1"/>
      <c r="T31" s="67" ph="1"/>
      <c r="U31" s="67" ph="1"/>
      <c r="V31" s="67" ph="1"/>
      <c r="W31" s="68" ph="1"/>
      <c r="X31" s="68" ph="1"/>
      <c r="Y31" s="68" ph="1"/>
      <c r="Z31" s="68" ph="1"/>
      <c r="AA31" s="71" ph="1"/>
      <c r="AB31" s="71" ph="1"/>
      <c r="AC31" s="71" ph="1"/>
      <c r="AD31" s="71" ph="1"/>
      <c r="AE31" s="72"/>
      <c r="AF31" s="72"/>
      <c r="AG31" s="72"/>
      <c r="AH31" s="72"/>
    </row>
    <row r="32" spans="1:34" ht="17.399999999999999" customHeight="1" x14ac:dyDescent="0.5">
      <c r="A32" s="5" t="s">
        <v>65</v>
      </c>
      <c r="B32" s="12"/>
      <c r="C32" s="12"/>
      <c r="D32" s="26">
        <f>D26/D29</f>
        <v>2.4076206346990423</v>
      </c>
      <c r="E32" s="2"/>
      <c r="F32" s="2"/>
      <c r="G32" s="2"/>
      <c r="H32" s="2"/>
      <c r="J32" s="61" ph="1"/>
      <c r="K32" s="59">
        <v>4329.0731219315294</v>
      </c>
      <c r="L32" s="59">
        <f t="shared" si="3"/>
        <v>0</v>
      </c>
      <c r="M32" s="66">
        <f t="shared" si="4"/>
        <v>0</v>
      </c>
      <c r="N32" s="67" ph="1"/>
      <c r="O32" s="67" ph="1"/>
      <c r="P32" s="67" ph="1"/>
      <c r="Q32" s="67" ph="1"/>
      <c r="R32" s="67" ph="1"/>
      <c r="S32" s="67" ph="1"/>
      <c r="T32" s="67" ph="1"/>
      <c r="U32" s="67" ph="1"/>
      <c r="V32" s="67" ph="1"/>
      <c r="W32" s="68" ph="1"/>
      <c r="X32" s="68" ph="1"/>
      <c r="Y32" s="68" ph="1"/>
      <c r="Z32" s="68" ph="1"/>
      <c r="AA32" s="71" ph="1"/>
      <c r="AB32" s="71" ph="1"/>
      <c r="AC32" s="71" ph="1"/>
      <c r="AD32" s="71" ph="1"/>
      <c r="AE32" s="72"/>
      <c r="AF32" s="72"/>
      <c r="AG32" s="72"/>
      <c r="AH32" s="72"/>
    </row>
    <row r="33" spans="1:34" ht="17.399999999999999" customHeight="1" x14ac:dyDescent="0.5">
      <c r="A33" s="2"/>
      <c r="B33" s="2"/>
      <c r="C33" s="2"/>
      <c r="D33" s="2"/>
      <c r="E33" s="2"/>
      <c r="F33" s="2"/>
      <c r="G33" s="2"/>
      <c r="H33" s="2"/>
      <c r="J33" s="61" ph="1"/>
      <c r="K33" s="59">
        <v>11692.780405589931</v>
      </c>
      <c r="L33" s="59">
        <f t="shared" si="3"/>
        <v>13449036022.509539</v>
      </c>
      <c r="M33" s="66">
        <f t="shared" si="4"/>
        <v>0.15806155943310685</v>
      </c>
      <c r="N33" s="67" ph="1"/>
      <c r="O33" s="67" ph="1"/>
      <c r="P33" s="67" ph="1"/>
      <c r="Q33" s="67" ph="1"/>
      <c r="R33" s="67" ph="1"/>
      <c r="S33" s="67" ph="1"/>
      <c r="T33" s="67" ph="1"/>
      <c r="U33" s="67" ph="1"/>
      <c r="V33" s="67" ph="1"/>
      <c r="W33" s="68" ph="1"/>
      <c r="X33" s="68" ph="1"/>
      <c r="Y33" s="68" ph="1"/>
      <c r="Z33" s="68" ph="1"/>
      <c r="AA33" s="71" ph="1"/>
      <c r="AB33" s="71" ph="1"/>
      <c r="AC33" s="71" ph="1"/>
      <c r="AD33" s="71" ph="1"/>
      <c r="AE33" s="72"/>
      <c r="AF33" s="72"/>
      <c r="AG33" s="72"/>
      <c r="AH33" s="72"/>
    </row>
    <row r="34" spans="1:34" ht="17.399999999999999" customHeight="1" x14ac:dyDescent="0.5">
      <c r="A34" s="2"/>
      <c r="B34" s="2"/>
      <c r="C34" s="2"/>
      <c r="D34" s="2"/>
      <c r="E34" s="2"/>
      <c r="F34" s="2"/>
      <c r="G34" s="2"/>
      <c r="H34" s="2"/>
      <c r="J34" s="61" ph="1"/>
      <c r="K34" s="59">
        <v>9976.7070993808939</v>
      </c>
      <c r="L34" s="59">
        <f t="shared" si="3"/>
        <v>63910785678.634003</v>
      </c>
      <c r="M34" s="66">
        <f t="shared" si="4"/>
        <v>0.75111988934021745</v>
      </c>
      <c r="N34" s="67" ph="1"/>
      <c r="O34" s="67" ph="1"/>
      <c r="P34" s="67" ph="1"/>
      <c r="Q34" s="67" ph="1"/>
      <c r="R34" s="67" ph="1"/>
      <c r="S34" s="67" ph="1"/>
      <c r="T34" s="67" ph="1"/>
      <c r="U34" s="67" ph="1"/>
      <c r="V34" s="67" ph="1"/>
      <c r="W34" s="68" ph="1"/>
      <c r="X34" s="68" ph="1"/>
      <c r="Y34" s="68" ph="1"/>
      <c r="Z34" s="68" ph="1"/>
      <c r="AA34" s="71" ph="1"/>
      <c r="AB34" s="71" ph="1"/>
      <c r="AC34" s="71" ph="1"/>
      <c r="AD34" s="71" ph="1"/>
      <c r="AE34" s="72"/>
      <c r="AF34" s="72"/>
      <c r="AG34" s="72"/>
      <c r="AH34" s="72"/>
    </row>
    <row r="35" spans="1:34" ht="17.399999999999999" customHeight="1" x14ac:dyDescent="0.5">
      <c r="A35" s="2"/>
      <c r="B35" s="2"/>
      <c r="C35" s="2"/>
      <c r="D35" s="2"/>
      <c r="E35" s="2"/>
      <c r="F35" s="2"/>
      <c r="G35" s="2"/>
      <c r="H35" s="2"/>
      <c r="J35" s="61" ph="1"/>
      <c r="K35" s="59">
        <v>12625.218134132616</v>
      </c>
      <c r="L35" s="59">
        <f t="shared" si="3"/>
        <v>0</v>
      </c>
      <c r="M35" s="66">
        <f t="shared" si="4"/>
        <v>0</v>
      </c>
      <c r="N35" s="67" ph="1"/>
      <c r="O35" s="67" ph="1"/>
      <c r="P35" s="67" ph="1"/>
      <c r="Q35" s="67" ph="1"/>
      <c r="R35" s="67" ph="1"/>
      <c r="S35" s="67" ph="1"/>
      <c r="T35" s="67" ph="1"/>
      <c r="U35" s="67" ph="1"/>
      <c r="V35" s="67" ph="1"/>
      <c r="W35" s="68" ph="1"/>
      <c r="X35" s="68" ph="1"/>
      <c r="Y35" s="68" ph="1"/>
      <c r="Z35" s="68" ph="1"/>
      <c r="AA35" s="71" ph="1"/>
      <c r="AB35" s="71" ph="1"/>
      <c r="AC35" s="71" ph="1"/>
      <c r="AD35" s="71" ph="1"/>
      <c r="AE35" s="72"/>
      <c r="AF35" s="72"/>
      <c r="AG35" s="72"/>
      <c r="AH35" s="72"/>
    </row>
    <row r="36" spans="1:34" ht="17.399999999999999" customHeight="1" x14ac:dyDescent="0.5">
      <c r="A36" s="2"/>
      <c r="B36" s="2"/>
      <c r="C36" s="2"/>
      <c r="D36" s="2"/>
      <c r="E36" s="2"/>
      <c r="F36" s="2"/>
      <c r="G36" s="2"/>
      <c r="H36" s="2"/>
      <c r="J36" s="61" ph="1"/>
      <c r="K36" s="59">
        <v>6996.1571154639823</v>
      </c>
      <c r="L36" s="59">
        <f t="shared" si="3"/>
        <v>0</v>
      </c>
      <c r="M36" s="66">
        <f t="shared" si="4"/>
        <v>0</v>
      </c>
      <c r="N36" s="67" ph="1"/>
      <c r="O36" s="67" ph="1"/>
      <c r="P36" s="67" ph="1"/>
      <c r="Q36" s="67" ph="1"/>
      <c r="R36" s="67" ph="1"/>
      <c r="S36" s="67" ph="1"/>
      <c r="T36" s="67" ph="1"/>
      <c r="U36" s="67" ph="1"/>
      <c r="V36" s="67" ph="1"/>
      <c r="W36" s="68" ph="1"/>
      <c r="X36" s="68" ph="1"/>
      <c r="Y36" s="68" ph="1"/>
      <c r="Z36" s="68" ph="1"/>
      <c r="AA36" s="71" ph="1"/>
      <c r="AB36" s="71" ph="1"/>
      <c r="AC36" s="71" ph="1"/>
      <c r="AD36" s="71" ph="1"/>
      <c r="AE36" s="72"/>
      <c r="AF36" s="72"/>
      <c r="AG36" s="72"/>
      <c r="AH36" s="72"/>
    </row>
    <row r="37" spans="1:34" ht="17.399999999999999" customHeight="1" x14ac:dyDescent="0.5">
      <c r="A37" s="2"/>
      <c r="B37" s="2"/>
      <c r="C37" s="2"/>
      <c r="D37" s="2"/>
      <c r="E37" s="2"/>
      <c r="F37" s="2"/>
      <c r="G37" s="2"/>
      <c r="H37" s="2"/>
      <c r="J37" s="65" ph="1"/>
      <c r="K37" s="69">
        <v>19959.788066521574</v>
      </c>
      <c r="L37" s="59">
        <f t="shared" si="3"/>
        <v>51095061471.488579</v>
      </c>
      <c r="M37" s="66">
        <f t="shared" si="4"/>
        <v>0.60050141006366031</v>
      </c>
      <c r="N37" s="68" ph="1"/>
      <c r="O37" s="68" ph="1"/>
      <c r="P37" s="68" ph="1"/>
      <c r="Q37" s="68" ph="1"/>
      <c r="R37" s="68" ph="1"/>
      <c r="S37" s="68" ph="1"/>
      <c r="T37" s="68" ph="1"/>
      <c r="U37" s="68" ph="1"/>
      <c r="V37" s="68" ph="1"/>
      <c r="W37" s="68" ph="1"/>
      <c r="X37" s="68" ph="1"/>
      <c r="Y37" s="68" ph="1"/>
      <c r="Z37" s="68" ph="1"/>
      <c r="AA37" s="71" ph="1"/>
      <c r="AB37" s="71" ph="1"/>
      <c r="AC37" s="71" ph="1"/>
      <c r="AD37" s="71" ph="1"/>
      <c r="AE37" s="72"/>
      <c r="AF37" s="72"/>
      <c r="AG37" s="72"/>
      <c r="AH37" s="72"/>
    </row>
    <row r="38" spans="1:34" ht="17.399999999999999" customHeight="1" x14ac:dyDescent="0.5">
      <c r="A38" s="2"/>
      <c r="B38" s="2"/>
      <c r="C38" s="2"/>
      <c r="D38" s="2"/>
      <c r="E38" s="2"/>
      <c r="F38" s="2"/>
      <c r="G38" s="2"/>
      <c r="H38" s="2"/>
      <c r="J38" s="65" ph="1"/>
      <c r="K38" s="69">
        <v>8377.9497264577403</v>
      </c>
      <c r="L38" s="59">
        <f t="shared" si="3"/>
        <v>0</v>
      </c>
      <c r="M38" s="66">
        <f t="shared" si="4"/>
        <v>0</v>
      </c>
      <c r="N38" s="68" ph="1"/>
      <c r="O38" s="68" ph="1"/>
      <c r="P38" s="68" ph="1"/>
      <c r="Q38" s="68" ph="1"/>
      <c r="R38" s="68" ph="1"/>
      <c r="S38" s="68" ph="1"/>
      <c r="T38" s="68" ph="1"/>
      <c r="U38" s="68" ph="1"/>
      <c r="V38" s="68" ph="1"/>
      <c r="W38" s="68" ph="1"/>
      <c r="X38" s="68" ph="1"/>
      <c r="Y38" s="68" ph="1"/>
      <c r="Z38" s="68" ph="1"/>
      <c r="AA38" s="71" ph="1"/>
      <c r="AB38" s="71" ph="1"/>
      <c r="AC38" s="71" ph="1"/>
      <c r="AD38" s="71" ph="1"/>
      <c r="AE38" s="72"/>
      <c r="AF38" s="72"/>
      <c r="AG38" s="72"/>
      <c r="AH38" s="72"/>
    </row>
    <row r="39" spans="1:34" ht="26.4" x14ac:dyDescent="0.5">
      <c r="A39" s="2"/>
      <c r="B39" s="2"/>
      <c r="C39" s="2"/>
      <c r="D39" s="2"/>
      <c r="E39" s="2"/>
      <c r="F39" s="2"/>
      <c r="G39" s="2"/>
      <c r="H39" s="2"/>
      <c r="J39" s="65" ph="1"/>
      <c r="K39" s="69">
        <v>2917.7659194011162</v>
      </c>
      <c r="L39" s="59">
        <f t="shared" si="3"/>
        <v>0</v>
      </c>
      <c r="M39" s="66">
        <f t="shared" si="4"/>
        <v>0</v>
      </c>
      <c r="N39" s="68" ph="1"/>
      <c r="O39" s="68" ph="1"/>
      <c r="P39" s="68" ph="1"/>
      <c r="Q39" s="68" ph="1"/>
      <c r="R39" s="68" ph="1"/>
      <c r="S39" s="68" ph="1"/>
      <c r="T39" s="68" ph="1"/>
      <c r="U39" s="68" ph="1"/>
      <c r="V39" s="68" ph="1"/>
      <c r="W39" s="68" ph="1"/>
      <c r="X39" s="68" ph="1"/>
      <c r="Y39" s="68" ph="1"/>
      <c r="Z39" s="68" ph="1"/>
      <c r="AA39" s="71" ph="1"/>
      <c r="AB39" s="71" ph="1"/>
      <c r="AC39" s="71" ph="1"/>
      <c r="AD39" s="71" ph="1"/>
      <c r="AE39" s="72"/>
      <c r="AF39" s="72"/>
      <c r="AG39" s="72"/>
      <c r="AH39" s="72"/>
    </row>
    <row r="40" spans="1:34" ht="26.4" x14ac:dyDescent="0.5">
      <c r="J40" s="65" ph="1"/>
      <c r="K40" s="69">
        <v>4401.5038315720431</v>
      </c>
      <c r="L40" s="59">
        <f t="shared" si="3"/>
        <v>-40259217490.224678</v>
      </c>
      <c r="M40" s="66">
        <f t="shared" si="4"/>
        <v>-0.47315173276442235</v>
      </c>
      <c r="N40" s="68" ph="1"/>
      <c r="O40" s="68" ph="1"/>
      <c r="P40" s="68" ph="1"/>
      <c r="Q40" s="68" ph="1"/>
      <c r="R40" s="68" ph="1"/>
      <c r="S40" s="68" ph="1"/>
      <c r="T40" s="68" ph="1"/>
      <c r="U40" s="68" ph="1"/>
      <c r="V40" s="68" ph="1"/>
      <c r="W40" s="68" ph="1"/>
      <c r="X40" s="68" ph="1"/>
      <c r="Y40" s="68" ph="1"/>
      <c r="Z40" s="68" ph="1"/>
      <c r="AA40" s="71" ph="1"/>
      <c r="AB40" s="71" ph="1"/>
      <c r="AC40" s="71" ph="1"/>
      <c r="AD40" s="71" ph="1"/>
      <c r="AE40" s="72"/>
      <c r="AF40" s="72"/>
      <c r="AG40" s="72"/>
      <c r="AH40" s="72"/>
    </row>
    <row r="41" spans="1:34" ht="26.4" x14ac:dyDescent="0.5">
      <c r="J41" s="64" ph="1"/>
      <c r="K41" s="70">
        <v>2365.5502144389652</v>
      </c>
      <c r="L41" s="59">
        <f t="shared" si="3"/>
        <v>0</v>
      </c>
      <c r="M41" s="66">
        <f t="shared" si="4"/>
        <v>0</v>
      </c>
      <c r="N41" s="71" ph="1"/>
      <c r="O41" s="71" ph="1"/>
      <c r="P41" s="71" ph="1"/>
      <c r="Q41" s="71" ph="1"/>
      <c r="R41" s="71" ph="1"/>
      <c r="S41" s="71" ph="1"/>
      <c r="T41" s="71" ph="1"/>
      <c r="U41" s="71" ph="1"/>
      <c r="V41" s="71" ph="1"/>
      <c r="W41" s="71" ph="1"/>
      <c r="X41" s="71" ph="1"/>
      <c r="Y41" s="71" ph="1"/>
      <c r="Z41" s="71" ph="1"/>
      <c r="AA41" s="71" ph="1"/>
      <c r="AB41" s="71" ph="1"/>
      <c r="AC41" s="71" ph="1"/>
      <c r="AD41" s="71" ph="1"/>
      <c r="AE41" s="72"/>
      <c r="AF41" s="72"/>
      <c r="AG41" s="72"/>
      <c r="AH41" s="72"/>
    </row>
    <row r="42" spans="1:34" ht="26.4" x14ac:dyDescent="0.5">
      <c r="J42" s="64" ph="1"/>
      <c r="K42" s="70">
        <v>5306.6186748550754</v>
      </c>
      <c r="L42" s="59">
        <f t="shared" si="3"/>
        <v>-3108335968.9403358</v>
      </c>
      <c r="M42" s="66">
        <f t="shared" si="4"/>
        <v>-3.653112607256221E-2</v>
      </c>
      <c r="N42" s="71" ph="1"/>
      <c r="O42" s="71" ph="1"/>
      <c r="P42" s="71" ph="1"/>
      <c r="Q42" s="71" ph="1"/>
      <c r="R42" s="71" ph="1"/>
      <c r="S42" s="71" ph="1"/>
      <c r="T42" s="71" ph="1"/>
      <c r="U42" s="71" ph="1"/>
      <c r="V42" s="71" ph="1"/>
      <c r="W42" s="71" ph="1"/>
      <c r="X42" s="71" ph="1"/>
      <c r="Y42" s="71" ph="1"/>
      <c r="Z42" s="71" ph="1"/>
      <c r="AA42" s="71" ph="1"/>
      <c r="AB42" s="71" ph="1"/>
      <c r="AC42" s="71" ph="1"/>
      <c r="AD42" s="71" ph="1"/>
      <c r="AE42" s="72"/>
      <c r="AF42" s="72"/>
      <c r="AG42" s="72"/>
      <c r="AH42" s="72"/>
    </row>
    <row r="43" spans="1:34" ht="26.4" x14ac:dyDescent="0.5">
      <c r="J43" s="64" ph="1"/>
      <c r="K43" s="70" t="e">
        <v>#N/A</v>
      </c>
      <c r="L43" s="59" t="e">
        <f>K43*#REF!</f>
        <v>#N/A</v>
      </c>
      <c r="M43" s="66" t="e">
        <f t="shared" si="4"/>
        <v>#N/A</v>
      </c>
      <c r="N43" s="71" ph="1"/>
      <c r="O43" s="71" ph="1"/>
      <c r="P43" s="71" ph="1"/>
      <c r="Q43" s="71" ph="1"/>
      <c r="R43" s="71" ph="1"/>
      <c r="S43" s="71" ph="1"/>
      <c r="T43" s="71" ph="1"/>
      <c r="U43" s="71" ph="1"/>
      <c r="V43" s="71" ph="1"/>
      <c r="W43" s="71" ph="1"/>
      <c r="X43" s="71" ph="1"/>
      <c r="Y43" s="71" ph="1"/>
      <c r="Z43" s="71" ph="1"/>
      <c r="AA43" s="71" ph="1"/>
      <c r="AB43" s="71" ph="1"/>
      <c r="AC43" s="71" ph="1"/>
      <c r="AD43" s="71" ph="1"/>
      <c r="AE43" s="72"/>
      <c r="AF43" s="72"/>
      <c r="AG43" s="72"/>
      <c r="AH43" s="72"/>
    </row>
    <row r="44" spans="1:34" ht="26.4" x14ac:dyDescent="0.5">
      <c r="J44" s="64" ph="1"/>
      <c r="K44" s="70" t="e">
        <v>#N/A</v>
      </c>
      <c r="L44" s="59" t="e">
        <f>K44*#REF!</f>
        <v>#N/A</v>
      </c>
      <c r="M44" s="66" t="e">
        <f t="shared" si="4"/>
        <v>#N/A</v>
      </c>
      <c r="N44" s="71" ph="1"/>
      <c r="O44" s="71" ph="1"/>
      <c r="P44" s="71" ph="1"/>
      <c r="Q44" s="71" ph="1"/>
      <c r="R44" s="71" ph="1"/>
      <c r="S44" s="71" ph="1"/>
      <c r="T44" s="71" ph="1"/>
      <c r="U44" s="71" ph="1"/>
      <c r="V44" s="71" ph="1"/>
      <c r="W44" s="71" ph="1"/>
      <c r="X44" s="71" ph="1"/>
      <c r="Y44" s="71" ph="1"/>
      <c r="Z44" s="71" ph="1"/>
      <c r="AA44" s="71" ph="1"/>
      <c r="AB44" s="71" ph="1"/>
      <c r="AC44" s="71" ph="1"/>
      <c r="AD44" s="71" ph="1"/>
      <c r="AE44" s="72"/>
      <c r="AF44" s="72"/>
      <c r="AG44" s="72"/>
      <c r="AH44" s="72"/>
    </row>
    <row r="45" spans="1:34" ht="24" x14ac:dyDescent="0.3">
      <c r="J45" s="64" ph="1"/>
      <c r="K45" s="57" ph="1"/>
      <c r="L45" s="57" ph="1"/>
      <c r="M45" s="57" ph="1"/>
      <c r="N45" s="71" ph="1"/>
      <c r="O45" s="71" ph="1"/>
      <c r="P45" s="71" ph="1"/>
      <c r="Q45" s="71" ph="1"/>
      <c r="R45" s="71" ph="1"/>
      <c r="S45" s="71" ph="1"/>
      <c r="T45" s="71" ph="1"/>
      <c r="U45" s="71" ph="1"/>
      <c r="V45" s="71" ph="1"/>
      <c r="W45" s="71" ph="1"/>
      <c r="X45" s="71" ph="1"/>
      <c r="Y45" s="71" ph="1"/>
      <c r="Z45" s="71" ph="1"/>
      <c r="AA45" s="71" ph="1"/>
      <c r="AB45" s="71" ph="1"/>
      <c r="AC45" s="71" ph="1"/>
      <c r="AD45" s="71" ph="1"/>
      <c r="AE45" s="72"/>
      <c r="AF45" s="72"/>
      <c r="AG45" s="72"/>
      <c r="AH45" s="72"/>
    </row>
    <row r="46" spans="1:34" ht="24" x14ac:dyDescent="0.3">
      <c r="J46" s="64" ph="1"/>
      <c r="K46" s="71" ph="1"/>
      <c r="L46" s="71" ph="1"/>
      <c r="M46" s="71" ph="1"/>
      <c r="N46" s="71" ph="1"/>
      <c r="O46" s="71" ph="1"/>
      <c r="P46" s="71" ph="1"/>
      <c r="Q46" s="71" ph="1"/>
      <c r="R46" s="71" ph="1"/>
      <c r="S46" s="71" ph="1"/>
      <c r="T46" s="71" ph="1"/>
      <c r="U46" s="71" ph="1"/>
      <c r="V46" s="71" ph="1"/>
      <c r="W46" s="71" ph="1"/>
      <c r="X46" s="71" ph="1"/>
      <c r="Y46" s="71" ph="1"/>
      <c r="Z46" s="71" ph="1"/>
      <c r="AA46" s="71" ph="1"/>
      <c r="AB46" s="71" ph="1"/>
      <c r="AC46" s="71" ph="1"/>
      <c r="AD46" s="71" ph="1"/>
      <c r="AE46" s="72"/>
      <c r="AF46" s="72"/>
      <c r="AG46" s="72"/>
      <c r="AH46" s="72"/>
    </row>
    <row r="47" spans="1:34" ht="24" x14ac:dyDescent="0.3">
      <c r="J47" s="64" ph="1"/>
      <c r="K47" s="71" ph="1"/>
      <c r="L47" s="71" ph="1"/>
      <c r="M47" s="71" ph="1"/>
      <c r="N47" s="71" ph="1"/>
      <c r="O47" s="71" ph="1"/>
      <c r="P47" s="71" ph="1"/>
      <c r="Q47" s="71" ph="1"/>
      <c r="R47" s="71" ph="1"/>
      <c r="S47" s="71" ph="1"/>
      <c r="T47" s="71" ph="1"/>
      <c r="U47" s="71" ph="1"/>
      <c r="V47" s="71" ph="1"/>
      <c r="W47" s="71" ph="1"/>
      <c r="X47" s="71" ph="1"/>
      <c r="Y47" s="71" ph="1"/>
      <c r="Z47" s="71" ph="1"/>
      <c r="AA47" s="71" ph="1"/>
      <c r="AB47" s="71" ph="1"/>
      <c r="AC47" s="71" ph="1"/>
      <c r="AD47" s="71" ph="1"/>
      <c r="AE47" s="72"/>
      <c r="AF47" s="72"/>
      <c r="AG47" s="72"/>
      <c r="AH47" s="72"/>
    </row>
    <row r="48" spans="1:34" ht="24" x14ac:dyDescent="0.3">
      <c r="J48" s="64" ph="1"/>
      <c r="K48" s="71" ph="1"/>
      <c r="L48" s="71" ph="1"/>
      <c r="M48" s="71" ph="1"/>
      <c r="N48" s="71" ph="1"/>
      <c r="O48" s="71" ph="1"/>
      <c r="P48" s="71" ph="1"/>
      <c r="Q48" s="71" ph="1"/>
      <c r="R48" s="71" ph="1"/>
      <c r="S48" s="71" ph="1"/>
      <c r="T48" s="71" ph="1"/>
      <c r="U48" s="71" ph="1"/>
      <c r="V48" s="71" ph="1"/>
      <c r="W48" s="71" ph="1"/>
      <c r="X48" s="71" ph="1"/>
      <c r="Y48" s="71" ph="1"/>
      <c r="Z48" s="71" ph="1"/>
      <c r="AA48" s="71" ph="1"/>
      <c r="AB48" s="71" ph="1"/>
      <c r="AC48" s="71" ph="1"/>
      <c r="AD48" s="71" ph="1"/>
      <c r="AE48" s="72"/>
      <c r="AF48" s="72"/>
      <c r="AG48" s="72"/>
      <c r="AH48" s="72"/>
    </row>
    <row r="49" spans="10:34" ht="24" x14ac:dyDescent="0.3">
      <c r="J49" s="64" ph="1"/>
      <c r="K49" s="71" ph="1"/>
      <c r="L49" s="71" ph="1"/>
      <c r="M49" s="71" ph="1"/>
      <c r="N49" s="71" ph="1"/>
      <c r="O49" s="71" ph="1"/>
      <c r="P49" s="71" ph="1"/>
      <c r="Q49" s="71" ph="1"/>
      <c r="R49" s="71" ph="1"/>
      <c r="S49" s="71" ph="1"/>
      <c r="T49" s="71" ph="1"/>
      <c r="U49" s="71" ph="1"/>
      <c r="V49" s="71" ph="1"/>
      <c r="W49" s="71" ph="1"/>
      <c r="X49" s="71" ph="1"/>
      <c r="Y49" s="71" ph="1"/>
      <c r="Z49" s="71" ph="1"/>
      <c r="AA49" s="71" ph="1"/>
      <c r="AB49" s="71" ph="1"/>
      <c r="AC49" s="71" ph="1"/>
      <c r="AD49" s="71" ph="1"/>
      <c r="AE49" s="72"/>
      <c r="AF49" s="72"/>
      <c r="AG49" s="72"/>
      <c r="AH49" s="72"/>
    </row>
    <row r="50" spans="10:34" ht="24" x14ac:dyDescent="0.3">
      <c r="J50" s="64" ph="1"/>
      <c r="K50" s="71" ph="1"/>
      <c r="L50" s="71" ph="1"/>
      <c r="M50" s="71" ph="1"/>
      <c r="N50" s="71" ph="1"/>
      <c r="O50" s="71" ph="1"/>
      <c r="P50" s="71" ph="1"/>
      <c r="Q50" s="71" ph="1"/>
      <c r="R50" s="71" ph="1"/>
      <c r="S50" s="71" ph="1"/>
      <c r="T50" s="71" ph="1"/>
      <c r="U50" s="71" ph="1"/>
      <c r="V50" s="71" ph="1"/>
      <c r="W50" s="71" ph="1"/>
      <c r="X50" s="71" ph="1"/>
      <c r="Y50" s="71" ph="1"/>
      <c r="Z50" s="71" ph="1"/>
      <c r="AA50" s="71" ph="1"/>
      <c r="AB50" s="71" ph="1"/>
      <c r="AC50" s="71" ph="1"/>
      <c r="AD50" s="71" ph="1"/>
      <c r="AE50" s="72"/>
      <c r="AF50" s="72"/>
      <c r="AG50" s="72"/>
      <c r="AH50" s="72"/>
    </row>
    <row r="51" spans="10:34" ht="24" x14ac:dyDescent="0.3">
      <c r="J51" s="64" ph="1"/>
      <c r="K51" s="71" ph="1"/>
      <c r="L51" s="71" ph="1"/>
      <c r="M51" s="71" ph="1"/>
      <c r="N51" s="71" ph="1"/>
      <c r="O51" s="71" ph="1"/>
      <c r="P51" s="71" ph="1"/>
      <c r="Q51" s="71" ph="1"/>
      <c r="R51" s="71" ph="1"/>
      <c r="S51" s="71" ph="1"/>
      <c r="T51" s="71" ph="1"/>
      <c r="U51" s="71" ph="1"/>
      <c r="V51" s="71" ph="1"/>
      <c r="W51" s="71" ph="1"/>
      <c r="X51" s="71" ph="1"/>
      <c r="Y51" s="71" ph="1"/>
      <c r="Z51" s="71" ph="1"/>
      <c r="AA51" s="71" ph="1"/>
      <c r="AB51" s="71" ph="1"/>
      <c r="AC51" s="71" ph="1"/>
      <c r="AD51" s="71" ph="1"/>
      <c r="AE51" s="72"/>
      <c r="AF51" s="72"/>
      <c r="AG51" s="72"/>
      <c r="AH51" s="72"/>
    </row>
    <row r="52" spans="10:34" ht="24" x14ac:dyDescent="0.3">
      <c r="J52" s="64" ph="1"/>
      <c r="K52" s="71" ph="1"/>
      <c r="L52" s="71" ph="1"/>
      <c r="M52" s="71" ph="1"/>
      <c r="N52" s="71" ph="1"/>
      <c r="O52" s="71" ph="1"/>
      <c r="P52" s="71" ph="1"/>
      <c r="Q52" s="71" ph="1"/>
      <c r="R52" s="71" ph="1"/>
      <c r="S52" s="71" ph="1"/>
      <c r="T52" s="71" ph="1"/>
      <c r="U52" s="71" ph="1"/>
      <c r="V52" s="71" ph="1"/>
      <c r="W52" s="71" ph="1"/>
      <c r="X52" s="71" ph="1"/>
      <c r="Y52" s="71" ph="1"/>
      <c r="Z52" s="71" ph="1"/>
      <c r="AA52" s="71" ph="1"/>
      <c r="AB52" s="71" ph="1"/>
      <c r="AC52" s="71" ph="1"/>
      <c r="AD52" s="71" ph="1"/>
      <c r="AE52" s="72"/>
      <c r="AF52" s="72"/>
      <c r="AG52" s="72"/>
      <c r="AH52" s="72"/>
    </row>
    <row r="53" spans="10:34" ht="24" x14ac:dyDescent="0.3">
      <c r="J53" s="64" ph="1"/>
      <c r="K53" s="71" ph="1"/>
      <c r="L53" s="71" ph="1"/>
      <c r="M53" s="71" ph="1"/>
      <c r="N53" s="71" ph="1"/>
      <c r="O53" s="71" ph="1"/>
      <c r="P53" s="71" ph="1"/>
      <c r="Q53" s="71" ph="1"/>
      <c r="R53" s="71" ph="1"/>
      <c r="S53" s="71" ph="1"/>
      <c r="T53" s="71" ph="1"/>
      <c r="U53" s="71" ph="1"/>
      <c r="V53" s="71" ph="1"/>
      <c r="W53" s="71" ph="1"/>
      <c r="X53" s="71" ph="1"/>
      <c r="Y53" s="71" ph="1"/>
      <c r="Z53" s="71" ph="1"/>
      <c r="AA53" s="71" ph="1"/>
      <c r="AB53" s="71" ph="1"/>
      <c r="AC53" s="71" ph="1"/>
      <c r="AD53" s="71" ph="1"/>
      <c r="AE53" s="72"/>
      <c r="AF53" s="72"/>
      <c r="AG53" s="72"/>
      <c r="AH53" s="72"/>
    </row>
    <row r="54" spans="10:34" ht="24" x14ac:dyDescent="0.3">
      <c r="J54" s="64" ph="1"/>
      <c r="K54" s="71" ph="1"/>
      <c r="L54" s="71" ph="1"/>
      <c r="M54" s="71" ph="1"/>
      <c r="N54" s="71" ph="1"/>
      <c r="O54" s="71" ph="1"/>
      <c r="P54" s="71" ph="1"/>
      <c r="Q54" s="71" ph="1"/>
      <c r="R54" s="71" ph="1"/>
      <c r="S54" s="71" ph="1"/>
      <c r="T54" s="71" ph="1"/>
      <c r="U54" s="71" ph="1"/>
      <c r="V54" s="71" ph="1"/>
      <c r="W54" s="71" ph="1"/>
      <c r="X54" s="71" ph="1"/>
      <c r="Y54" s="71" ph="1"/>
      <c r="Z54" s="71" ph="1"/>
      <c r="AA54" s="71" ph="1"/>
      <c r="AB54" s="71" ph="1"/>
      <c r="AC54" s="71" ph="1"/>
      <c r="AD54" s="71" ph="1"/>
      <c r="AE54" s="72"/>
      <c r="AF54" s="72"/>
      <c r="AG54" s="72"/>
      <c r="AH54" s="72"/>
    </row>
    <row r="55" spans="10:34" ht="24" x14ac:dyDescent="0.3">
      <c r="J55" s="64" ph="1"/>
      <c r="K55" s="64" ph="1"/>
      <c r="L55" s="64" ph="1"/>
      <c r="M55" s="64" ph="1"/>
      <c r="N55" s="64" ph="1"/>
      <c r="O55" s="64" ph="1"/>
      <c r="P55" s="64" ph="1"/>
      <c r="Q55" s="64" ph="1"/>
      <c r="R55" s="64" ph="1"/>
      <c r="S55" s="64" ph="1"/>
      <c r="T55" s="64" ph="1"/>
      <c r="U55" s="64" ph="1"/>
      <c r="V55" s="64" ph="1"/>
      <c r="W55" s="64" ph="1"/>
      <c r="X55" s="64" ph="1"/>
      <c r="Y55" s="64" ph="1"/>
      <c r="Z55" s="64" ph="1"/>
      <c r="AA55" s="64" ph="1"/>
      <c r="AB55" s="64" ph="1"/>
      <c r="AC55" s="64" ph="1"/>
      <c r="AD55" s="64" ph="1"/>
    </row>
    <row r="56" spans="10:34" ht="24" x14ac:dyDescent="0.3">
      <c r="J56" s="64" ph="1"/>
      <c r="K56" s="64" ph="1"/>
      <c r="L56" s="64" ph="1"/>
      <c r="M56" s="64" ph="1"/>
      <c r="N56" s="64" ph="1"/>
      <c r="O56" s="64" ph="1"/>
      <c r="P56" s="64" ph="1"/>
      <c r="Q56" s="64" ph="1"/>
      <c r="R56" s="64" ph="1"/>
      <c r="S56" s="64" ph="1"/>
      <c r="T56" s="64" ph="1"/>
      <c r="U56" s="64" ph="1"/>
      <c r="V56" s="64" ph="1"/>
      <c r="W56" s="64" ph="1"/>
      <c r="X56" s="64" ph="1"/>
      <c r="Y56" s="64" ph="1"/>
      <c r="Z56" s="64" ph="1"/>
      <c r="AA56" s="64" ph="1"/>
      <c r="AB56" s="64" ph="1"/>
      <c r="AC56" s="64" ph="1"/>
      <c r="AD56" s="64" ph="1"/>
    </row>
    <row r="57" spans="10:34" ht="24" x14ac:dyDescent="0.3">
      <c r="J57" s="64" ph="1"/>
      <c r="K57" s="64" ph="1"/>
      <c r="L57" s="64" ph="1"/>
      <c r="M57" s="64" ph="1"/>
      <c r="N57" s="64" ph="1"/>
      <c r="O57" s="64" ph="1"/>
      <c r="P57" s="64" ph="1"/>
      <c r="Q57" s="64" ph="1"/>
      <c r="R57" s="64" ph="1"/>
      <c r="S57" s="64" ph="1"/>
      <c r="T57" s="64" ph="1"/>
      <c r="U57" s="64" ph="1"/>
      <c r="V57" s="64" ph="1"/>
      <c r="W57" s="64" ph="1"/>
      <c r="X57" s="64" ph="1"/>
      <c r="Y57" s="64" ph="1"/>
      <c r="Z57" s="64" ph="1"/>
      <c r="AA57" s="64" ph="1"/>
      <c r="AB57" s="64" ph="1"/>
      <c r="AC57" s="64" ph="1"/>
      <c r="AD57" s="64" ph="1"/>
    </row>
    <row r="58" spans="10:34" ht="24" x14ac:dyDescent="0.3">
      <c r="J58" s="64" ph="1"/>
      <c r="K58" s="64" ph="1"/>
      <c r="L58" s="64" ph="1"/>
      <c r="M58" s="64" ph="1"/>
      <c r="N58" s="64" ph="1"/>
      <c r="O58" s="64" ph="1"/>
      <c r="P58" s="64" ph="1"/>
      <c r="Q58" s="64" ph="1"/>
      <c r="R58" s="64" ph="1"/>
      <c r="S58" s="64" ph="1"/>
      <c r="T58" s="64" ph="1"/>
      <c r="U58" s="64" ph="1"/>
      <c r="V58" s="64" ph="1"/>
      <c r="W58" s="64" ph="1"/>
      <c r="X58" s="64" ph="1"/>
      <c r="Y58" s="64" ph="1"/>
      <c r="Z58" s="64" ph="1"/>
      <c r="AA58" s="64" ph="1"/>
      <c r="AB58" s="64" ph="1"/>
      <c r="AC58" s="64" ph="1"/>
      <c r="AD58" s="64" ph="1"/>
    </row>
    <row r="59" spans="10:34" ht="24" x14ac:dyDescent="0.3">
      <c r="J59" s="64" ph="1"/>
      <c r="K59" s="64" ph="1"/>
      <c r="L59" s="64" ph="1"/>
      <c r="M59" s="64" ph="1"/>
      <c r="N59" s="64" ph="1"/>
      <c r="O59" s="64" ph="1"/>
      <c r="P59" s="64" ph="1"/>
      <c r="Q59" s="64" ph="1"/>
      <c r="R59" s="64" ph="1"/>
      <c r="S59" s="64" ph="1"/>
      <c r="T59" s="64" ph="1"/>
      <c r="U59" s="64" ph="1"/>
      <c r="V59" s="64" ph="1"/>
      <c r="W59" s="64" ph="1"/>
      <c r="X59" s="64" ph="1"/>
      <c r="Y59" s="64" ph="1"/>
      <c r="Z59" s="64" ph="1"/>
      <c r="AA59" s="64" ph="1"/>
      <c r="AB59" s="64" ph="1"/>
      <c r="AC59" s="64" ph="1"/>
      <c r="AD59" s="64" ph="1"/>
    </row>
    <row r="60" spans="10:34" ht="24" x14ac:dyDescent="0.3">
      <c r="J60" s="64" ph="1"/>
      <c r="K60" s="64" ph="1"/>
      <c r="L60" s="64" ph="1"/>
      <c r="M60" s="64" ph="1"/>
      <c r="N60" s="64" ph="1"/>
      <c r="O60" s="64" ph="1"/>
      <c r="P60" s="64" ph="1"/>
      <c r="Q60" s="64" ph="1"/>
      <c r="R60" s="64" ph="1"/>
      <c r="S60" s="64" ph="1"/>
      <c r="T60" s="64" ph="1"/>
      <c r="U60" s="64" ph="1"/>
      <c r="V60" s="64" ph="1"/>
      <c r="W60" s="64" ph="1"/>
      <c r="X60" s="64" ph="1"/>
      <c r="Y60" s="64" ph="1"/>
      <c r="Z60" s="64" ph="1"/>
      <c r="AA60" s="64" ph="1"/>
      <c r="AB60" s="64" ph="1"/>
      <c r="AC60" s="64" ph="1"/>
      <c r="AD60" s="64" ph="1"/>
    </row>
    <row r="61" spans="10:34" ht="24" x14ac:dyDescent="0.3">
      <c r="J61" s="64" ph="1"/>
      <c r="K61" s="64" ph="1"/>
      <c r="L61" s="64" ph="1"/>
      <c r="M61" s="64" ph="1"/>
      <c r="N61" s="64" ph="1"/>
      <c r="O61" s="64" ph="1"/>
      <c r="P61" s="64" ph="1"/>
      <c r="Q61" s="64" ph="1"/>
      <c r="R61" s="64" ph="1"/>
      <c r="S61" s="64" ph="1"/>
      <c r="T61" s="64" ph="1"/>
      <c r="U61" s="64" ph="1"/>
      <c r="V61" s="64" ph="1"/>
      <c r="W61" s="64" ph="1"/>
      <c r="X61" s="64" ph="1"/>
      <c r="Y61" s="64" ph="1"/>
      <c r="Z61" s="64" ph="1"/>
      <c r="AA61" s="64" ph="1"/>
      <c r="AB61" s="64" ph="1"/>
      <c r="AC61" s="64" ph="1"/>
      <c r="AD61" s="64" ph="1"/>
    </row>
    <row r="62" spans="10:34" ht="24" x14ac:dyDescent="0.3">
      <c r="J62" s="64" ph="1"/>
      <c r="K62" s="64" ph="1"/>
      <c r="L62" s="64" ph="1"/>
      <c r="M62" s="64" ph="1"/>
      <c r="N62" s="64" ph="1"/>
      <c r="O62" s="64" ph="1"/>
      <c r="P62" s="64" ph="1"/>
      <c r="Q62" s="64" ph="1"/>
      <c r="R62" s="64" ph="1"/>
      <c r="S62" s="64" ph="1"/>
      <c r="T62" s="64" ph="1"/>
      <c r="U62" s="64" ph="1"/>
      <c r="V62" s="64" ph="1"/>
      <c r="W62" s="64" ph="1"/>
      <c r="X62" s="64" ph="1"/>
      <c r="Y62" s="64" ph="1"/>
      <c r="Z62" s="64" ph="1"/>
      <c r="AA62" s="64" ph="1"/>
      <c r="AB62" s="64" ph="1"/>
      <c r="AC62" s="64" ph="1"/>
      <c r="AD62" s="64" ph="1"/>
    </row>
    <row r="63" spans="10:34" ht="24" x14ac:dyDescent="0.3">
      <c r="J63" s="64" ph="1"/>
      <c r="K63" s="64" ph="1"/>
      <c r="L63" s="64" ph="1"/>
      <c r="M63" s="64" ph="1"/>
      <c r="N63" s="64" ph="1"/>
      <c r="O63" s="64" ph="1"/>
      <c r="P63" s="64" ph="1"/>
      <c r="Q63" s="64" ph="1"/>
      <c r="R63" s="64" ph="1"/>
      <c r="S63" s="64" ph="1"/>
      <c r="T63" s="64" ph="1"/>
      <c r="U63" s="64" ph="1"/>
      <c r="V63" s="64" ph="1"/>
      <c r="W63" s="64" ph="1"/>
      <c r="X63" s="64" ph="1"/>
      <c r="Y63" s="64" ph="1"/>
      <c r="Z63" s="64" ph="1"/>
      <c r="AA63" s="64" ph="1"/>
      <c r="AB63" s="64" ph="1"/>
      <c r="AC63" s="64" ph="1"/>
      <c r="AD63" s="64" ph="1"/>
    </row>
    <row r="64" spans="10:34" ht="24" x14ac:dyDescent="0.3">
      <c r="J64" s="64" ph="1"/>
      <c r="K64" s="64" ph="1"/>
      <c r="L64" s="64" ph="1"/>
      <c r="M64" s="64" ph="1"/>
      <c r="N64" s="64" ph="1"/>
      <c r="O64" s="64" ph="1"/>
      <c r="P64" s="64" ph="1"/>
      <c r="Q64" s="64" ph="1"/>
      <c r="R64" s="64" ph="1"/>
      <c r="S64" s="64" ph="1"/>
      <c r="T64" s="64" ph="1"/>
      <c r="U64" s="64" ph="1"/>
      <c r="V64" s="64" ph="1"/>
      <c r="W64" s="64" ph="1"/>
      <c r="X64" s="64" ph="1"/>
      <c r="Y64" s="64" ph="1"/>
      <c r="Z64" s="64" ph="1"/>
      <c r="AA64" s="64" ph="1"/>
      <c r="AB64" s="64" ph="1"/>
      <c r="AC64" s="64" ph="1"/>
      <c r="AD64" s="64" ph="1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465F-1127-493B-860A-5BF600B32F6F}">
  <dimension ref="A1:AH64"/>
  <sheetViews>
    <sheetView tabSelected="1" zoomScale="70" zoomScaleNormal="70" workbookViewId="0">
      <selection activeCell="I27" sqref="I27"/>
    </sheetView>
  </sheetViews>
  <sheetFormatPr defaultRowHeight="15" x14ac:dyDescent="0.45"/>
  <cols>
    <col min="1" max="1" width="15.5" style="1" customWidth="1"/>
    <col min="2" max="8" width="18.296875" style="1" customWidth="1"/>
    <col min="9" max="9" width="11.69921875" style="1" customWidth="1"/>
    <col min="10" max="10" width="8.796875" style="1"/>
    <col min="11" max="11" width="11.8984375" style="1" bestFit="1" customWidth="1"/>
    <col min="12" max="12" width="11.69921875" style="1" customWidth="1"/>
    <col min="13" max="26" width="11.8984375" style="1" bestFit="1" customWidth="1"/>
    <col min="27" max="29" width="11.69921875" style="1" bestFit="1" customWidth="1"/>
    <col min="30" max="16384" width="8.796875" style="1"/>
  </cols>
  <sheetData>
    <row r="1" spans="1:29" ht="17.399999999999999" customHeight="1" x14ac:dyDescent="0.45">
      <c r="A1" s="2" t="s">
        <v>63</v>
      </c>
      <c r="B1" s="25">
        <v>1000000</v>
      </c>
      <c r="C1" s="2"/>
      <c r="D1" s="2"/>
      <c r="E1" s="2"/>
      <c r="F1" s="2"/>
      <c r="G1" s="2"/>
      <c r="H1" s="2"/>
      <c r="J1" s="1" t="s">
        <v>84</v>
      </c>
    </row>
    <row r="2" spans="1:29" ht="17.399999999999999" customHeight="1" x14ac:dyDescent="0.5">
      <c r="A2" s="2" t="s">
        <v>64</v>
      </c>
      <c r="B2" s="3" cm="1">
        <f t="array" ref="B2">SUM(ABS(E7:E22))/B1</f>
        <v>20.403591516798304</v>
      </c>
      <c r="C2" s="30"/>
      <c r="D2" s="30"/>
      <c r="E2" s="2"/>
      <c r="F2" s="2"/>
      <c r="G2" s="2"/>
      <c r="H2" s="2"/>
      <c r="J2" s="31"/>
      <c r="K2" s="32" t="s">
        <v>0</v>
      </c>
      <c r="L2" s="32" t="s">
        <v>1</v>
      </c>
      <c r="M2" s="32" t="s">
        <v>2</v>
      </c>
      <c r="N2" s="32" t="s">
        <v>29</v>
      </c>
      <c r="O2" s="32" t="s">
        <v>3</v>
      </c>
      <c r="P2" s="32" t="s">
        <v>4</v>
      </c>
      <c r="Q2" s="32" t="s">
        <v>5</v>
      </c>
      <c r="R2" s="32" t="s">
        <v>6</v>
      </c>
      <c r="S2" s="32" t="s">
        <v>7</v>
      </c>
      <c r="T2" s="32" t="s">
        <v>8</v>
      </c>
      <c r="U2" s="32" t="s">
        <v>9</v>
      </c>
      <c r="V2" s="32" t="s">
        <v>35</v>
      </c>
      <c r="W2" s="33" t="s">
        <v>30</v>
      </c>
      <c r="X2" s="33" t="s">
        <v>34</v>
      </c>
      <c r="Y2" s="33" t="s">
        <v>36</v>
      </c>
      <c r="Z2" s="33" t="s">
        <v>37</v>
      </c>
    </row>
    <row r="3" spans="1:29" ht="17.399999999999999" customHeight="1" x14ac:dyDescent="0.45">
      <c r="A3" s="2" t="s">
        <v>76</v>
      </c>
      <c r="B3" s="13">
        <f>-SUM(E7:E22)</f>
        <v>-1325147.5167983021</v>
      </c>
      <c r="C3" s="30"/>
      <c r="D3" s="30"/>
      <c r="E3" s="2"/>
      <c r="F3" s="2"/>
      <c r="G3" s="2"/>
      <c r="H3" s="2"/>
      <c r="J3" s="46" t="s">
        <v>0</v>
      </c>
      <c r="K3" s="73">
        <v>5.8975911165191882E-3</v>
      </c>
      <c r="L3" s="74">
        <v>3.4897681453765466E-3</v>
      </c>
      <c r="M3" s="74">
        <v>3.2904603503598638E-3</v>
      </c>
      <c r="N3" s="74">
        <v>2.8894872032140121E-3</v>
      </c>
      <c r="O3" s="74">
        <v>3.0818781673863089E-3</v>
      </c>
      <c r="P3" s="74">
        <v>2.7097940072118771E-3</v>
      </c>
      <c r="Q3" s="74">
        <v>1.9447662842108618E-3</v>
      </c>
      <c r="R3" s="74">
        <v>5.7903952171356188E-3</v>
      </c>
      <c r="S3" s="74">
        <v>3.5743713802882278E-3</v>
      </c>
      <c r="T3" s="74">
        <v>3.3523281173700528E-3</v>
      </c>
      <c r="U3" s="74">
        <v>1.9496858290158931E-3</v>
      </c>
      <c r="V3" s="74">
        <v>2.8744160193342957E-3</v>
      </c>
      <c r="W3" s="74">
        <v>4.5495754527493781E-3</v>
      </c>
      <c r="X3" s="74">
        <v>3.9708180280308729E-3</v>
      </c>
      <c r="Y3" s="74">
        <v>3.5037308749612294E-3</v>
      </c>
      <c r="Z3" s="81">
        <v>2.5467911285072704E-3</v>
      </c>
      <c r="AA3" s="77"/>
      <c r="AB3" s="77"/>
      <c r="AC3" s="77"/>
    </row>
    <row r="4" spans="1:29" ht="17.399999999999999" customHeight="1" x14ac:dyDescent="0.45">
      <c r="A4" s="2"/>
      <c r="B4" s="2"/>
      <c r="C4" s="30"/>
      <c r="D4" s="30"/>
      <c r="E4" s="2"/>
      <c r="F4" s="2"/>
      <c r="G4" s="2"/>
      <c r="H4" s="2"/>
      <c r="J4" s="46" t="s">
        <v>1</v>
      </c>
      <c r="K4" s="75">
        <v>3.4897681453765466E-3</v>
      </c>
      <c r="L4" s="76">
        <v>4.018662733454588E-3</v>
      </c>
      <c r="M4" s="76">
        <v>3.7919517191136428E-3</v>
      </c>
      <c r="N4" s="76">
        <v>3.6035735572634304E-3</v>
      </c>
      <c r="O4" s="76">
        <v>3.9288770006288996E-3</v>
      </c>
      <c r="P4" s="76">
        <v>3.907825188140924E-3</v>
      </c>
      <c r="Q4" s="76">
        <v>4.1261407129470325E-3</v>
      </c>
      <c r="R4" s="76">
        <v>3.4655065844152425E-3</v>
      </c>
      <c r="S4" s="76">
        <v>4.2503662283743943E-3</v>
      </c>
      <c r="T4" s="76">
        <v>4.2207367812385765E-3</v>
      </c>
      <c r="U4" s="76">
        <v>4.4870584959747755E-3</v>
      </c>
      <c r="V4" s="76">
        <v>4.2251882969836594E-3</v>
      </c>
      <c r="W4" s="76">
        <v>3.5898083465056591E-3</v>
      </c>
      <c r="X4" s="76">
        <v>3.309998950363882E-3</v>
      </c>
      <c r="Y4" s="76">
        <v>4.0622893098447082E-3</v>
      </c>
      <c r="Z4" s="82">
        <v>4.1863090819793791E-3</v>
      </c>
      <c r="AA4" s="77"/>
      <c r="AB4" s="77"/>
      <c r="AC4" s="77"/>
    </row>
    <row r="5" spans="1:29" ht="17.399999999999999" customHeight="1" x14ac:dyDescent="0.45">
      <c r="A5" s="27" t="s">
        <v>67</v>
      </c>
      <c r="B5" s="2"/>
      <c r="C5" s="2"/>
      <c r="D5" s="2"/>
      <c r="E5" s="2"/>
      <c r="F5" s="2"/>
      <c r="G5" s="2"/>
      <c r="H5" s="2"/>
      <c r="J5" s="46" t="s">
        <v>2</v>
      </c>
      <c r="K5" s="75">
        <v>3.2904603503598638E-3</v>
      </c>
      <c r="L5" s="76">
        <v>3.7919517191136428E-3</v>
      </c>
      <c r="M5" s="76">
        <v>4.6898047786751995E-3</v>
      </c>
      <c r="N5" s="76">
        <v>3.4690099768475706E-3</v>
      </c>
      <c r="O5" s="76">
        <v>4.2795783214408965E-3</v>
      </c>
      <c r="P5" s="76">
        <v>4.3609577412387314E-3</v>
      </c>
      <c r="Q5" s="76">
        <v>4.6038503437316036E-3</v>
      </c>
      <c r="R5" s="76">
        <v>3.326296286908525E-3</v>
      </c>
      <c r="S5" s="76">
        <v>4.3026901149048578E-3</v>
      </c>
      <c r="T5" s="76">
        <v>4.0557166374797443E-3</v>
      </c>
      <c r="U5" s="76">
        <v>4.2090726377082607E-3</v>
      </c>
      <c r="V5" s="76">
        <v>4.0531694260792141E-3</v>
      </c>
      <c r="W5" s="76">
        <v>3.4981782747733341E-3</v>
      </c>
      <c r="X5" s="76">
        <v>3.3069548167705045E-3</v>
      </c>
      <c r="Y5" s="76">
        <v>4.2648288362422951E-3</v>
      </c>
      <c r="Z5" s="82">
        <v>4.3056880722538724E-3</v>
      </c>
      <c r="AA5" s="77"/>
      <c r="AB5" s="77"/>
      <c r="AC5" s="77"/>
    </row>
    <row r="6" spans="1:29" ht="17.399999999999999" customHeight="1" x14ac:dyDescent="0.45">
      <c r="A6" s="5"/>
      <c r="B6" s="6" t="s">
        <v>53</v>
      </c>
      <c r="C6" s="6" t="s">
        <v>54</v>
      </c>
      <c r="D6" s="6" t="s">
        <v>55</v>
      </c>
      <c r="E6" s="6" t="s">
        <v>56</v>
      </c>
      <c r="F6" s="6" t="s">
        <v>62</v>
      </c>
      <c r="G6" s="6" t="s">
        <v>74</v>
      </c>
      <c r="H6" s="6" t="s">
        <v>65</v>
      </c>
      <c r="J6" s="46" t="s">
        <v>29</v>
      </c>
      <c r="K6" s="75">
        <v>2.8894872032140121E-3</v>
      </c>
      <c r="L6" s="76">
        <v>3.6035735572634304E-3</v>
      </c>
      <c r="M6" s="76">
        <v>3.4690099768475706E-3</v>
      </c>
      <c r="N6" s="76">
        <v>4.8340853942240849E-3</v>
      </c>
      <c r="O6" s="76">
        <v>3.5265033884582624E-3</v>
      </c>
      <c r="P6" s="76">
        <v>3.7784130372657794E-3</v>
      </c>
      <c r="Q6" s="76">
        <v>3.3383667320047478E-3</v>
      </c>
      <c r="R6" s="76">
        <v>2.7645634469290162E-3</v>
      </c>
      <c r="S6" s="76">
        <v>3.2477256354583942E-3</v>
      </c>
      <c r="T6" s="76">
        <v>3.8898218974995238E-3</v>
      </c>
      <c r="U6" s="76">
        <v>3.8906968684784583E-3</v>
      </c>
      <c r="V6" s="76">
        <v>3.7574375928722398E-3</v>
      </c>
      <c r="W6" s="76">
        <v>3.5084420473174205E-3</v>
      </c>
      <c r="X6" s="76">
        <v>2.9218178451601001E-3</v>
      </c>
      <c r="Y6" s="76">
        <v>4.161808401099934E-3</v>
      </c>
      <c r="Z6" s="82">
        <v>4.3101014621851038E-3</v>
      </c>
      <c r="AA6" s="77"/>
      <c r="AB6" s="77"/>
      <c r="AC6" s="77"/>
    </row>
    <row r="7" spans="1:29" ht="17.399999999999999" customHeight="1" x14ac:dyDescent="0.45">
      <c r="A7" s="7" t="s">
        <v>0</v>
      </c>
      <c r="B7" s="19">
        <v>0</v>
      </c>
      <c r="C7" s="20">
        <v>123</v>
      </c>
      <c r="D7" s="9">
        <f>VLOOKUP(A7,スポット価格!A:B,2,FALSE)</f>
        <v>158.26599999999999</v>
      </c>
      <c r="E7" s="8">
        <f>B7*D7</f>
        <v>0</v>
      </c>
      <c r="F7" s="10">
        <f>C7*365/D7/10000</f>
        <v>2.8366800197136468E-2</v>
      </c>
      <c r="G7" s="10">
        <f>SQRT(K3)</f>
        <v>7.6795775381977807E-2</v>
      </c>
      <c r="H7" s="9">
        <f t="shared" ref="H7:H22" si="0">F7/G7</f>
        <v>0.36937969642264334</v>
      </c>
      <c r="I7" s="60"/>
      <c r="J7" s="46" t="s">
        <v>3</v>
      </c>
      <c r="K7" s="75">
        <v>3.0818781673863089E-3</v>
      </c>
      <c r="L7" s="76">
        <v>3.9288770006288996E-3</v>
      </c>
      <c r="M7" s="76">
        <v>4.2795783214408965E-3</v>
      </c>
      <c r="N7" s="76">
        <v>3.5265033884582624E-3</v>
      </c>
      <c r="O7" s="76">
        <v>7.1502820926433392E-3</v>
      </c>
      <c r="P7" s="76">
        <v>5.9327873959407786E-3</v>
      </c>
      <c r="Q7" s="76">
        <v>6.9527050366521431E-3</v>
      </c>
      <c r="R7" s="76">
        <v>3.1038602253848037E-3</v>
      </c>
      <c r="S7" s="76">
        <v>5.9308122017905814E-3</v>
      </c>
      <c r="T7" s="76">
        <v>4.1689445833516612E-3</v>
      </c>
      <c r="U7" s="76">
        <v>5.4998265706374021E-3</v>
      </c>
      <c r="V7" s="76">
        <v>4.6004333979978822E-3</v>
      </c>
      <c r="W7" s="76">
        <v>3.955939316654407E-3</v>
      </c>
      <c r="X7" s="76">
        <v>3.6809784543997475E-3</v>
      </c>
      <c r="Y7" s="76">
        <v>5.1332436688433965E-3</v>
      </c>
      <c r="Z7" s="82">
        <v>5.3649200924850877E-3</v>
      </c>
      <c r="AA7" s="77"/>
      <c r="AB7" s="77"/>
      <c r="AC7" s="77"/>
    </row>
    <row r="8" spans="1:29" ht="17.399999999999999" customHeight="1" x14ac:dyDescent="0.45">
      <c r="A8" s="2" t="s">
        <v>1</v>
      </c>
      <c r="B8" s="21">
        <v>-28000</v>
      </c>
      <c r="C8" s="22">
        <v>65</v>
      </c>
      <c r="D8" s="11">
        <f>VLOOKUP(A8,スポット価格!A:B,2,FALSE)</f>
        <v>177.31100000000001</v>
      </c>
      <c r="E8" s="13">
        <f t="shared" ref="E8:E22" si="1">B8*D8</f>
        <v>-4964708</v>
      </c>
      <c r="F8" s="14">
        <f t="shared" ref="F8:F22" si="2">C8*365/D8/10000</f>
        <v>1.338044452966821E-2</v>
      </c>
      <c r="G8" s="14">
        <f>SQRT(L4)</f>
        <v>6.339292337047242E-2</v>
      </c>
      <c r="H8" s="11">
        <f t="shared" si="0"/>
        <v>0.21107158052125174</v>
      </c>
      <c r="I8" s="60"/>
      <c r="J8" s="46" t="s">
        <v>4</v>
      </c>
      <c r="K8" s="75">
        <v>2.7097940072118771E-3</v>
      </c>
      <c r="L8" s="76">
        <v>3.907825188140924E-3</v>
      </c>
      <c r="M8" s="76">
        <v>4.3609577412387314E-3</v>
      </c>
      <c r="N8" s="76">
        <v>3.7784130372657794E-3</v>
      </c>
      <c r="O8" s="76">
        <v>5.9327873959407786E-3</v>
      </c>
      <c r="P8" s="76">
        <v>6.908798455003984E-3</v>
      </c>
      <c r="Q8" s="76">
        <v>6.3329543880027463E-3</v>
      </c>
      <c r="R8" s="76">
        <v>2.8560806721786335E-3</v>
      </c>
      <c r="S8" s="76">
        <v>5.2035997693380218E-3</v>
      </c>
      <c r="T8" s="76">
        <v>4.2198478363095491E-3</v>
      </c>
      <c r="U8" s="76">
        <v>5.1975976126516768E-3</v>
      </c>
      <c r="V8" s="76">
        <v>4.585411656496622E-3</v>
      </c>
      <c r="W8" s="76">
        <v>3.6967005849115717E-3</v>
      </c>
      <c r="X8" s="76">
        <v>3.4228926513341354E-3</v>
      </c>
      <c r="Y8" s="76">
        <v>4.8758760030252705E-3</v>
      </c>
      <c r="Z8" s="82">
        <v>5.5455946122903851E-3</v>
      </c>
      <c r="AA8" s="77"/>
      <c r="AB8" s="77"/>
      <c r="AC8" s="77"/>
    </row>
    <row r="9" spans="1:29" ht="17.399999999999999" customHeight="1" x14ac:dyDescent="0.45">
      <c r="A9" s="2" t="s">
        <v>2</v>
      </c>
      <c r="B9" s="21">
        <v>8000</v>
      </c>
      <c r="C9" s="22">
        <v>142</v>
      </c>
      <c r="D9" s="11">
        <f>VLOOKUP(A9,スポット価格!A:B,2,FALSE)</f>
        <v>209.50899999999999</v>
      </c>
      <c r="E9" s="13">
        <f t="shared" si="1"/>
        <v>1676072</v>
      </c>
      <c r="F9" s="14">
        <f t="shared" si="2"/>
        <v>2.473879403748765E-2</v>
      </c>
      <c r="G9" s="14">
        <f>SQRT(M5)</f>
        <v>6.8482149343279231E-2</v>
      </c>
      <c r="H9" s="11">
        <f t="shared" si="0"/>
        <v>0.3612444158766096</v>
      </c>
      <c r="I9" s="60"/>
      <c r="J9" s="46" t="s">
        <v>5</v>
      </c>
      <c r="K9" s="75">
        <v>1.9447662842108618E-3</v>
      </c>
      <c r="L9" s="76">
        <v>4.1261407129470325E-3</v>
      </c>
      <c r="M9" s="76">
        <v>4.6038503437316036E-3</v>
      </c>
      <c r="N9" s="76">
        <v>3.3383667320047478E-3</v>
      </c>
      <c r="O9" s="76">
        <v>6.9527050366521431E-3</v>
      </c>
      <c r="P9" s="76">
        <v>6.3329543880027463E-3</v>
      </c>
      <c r="Q9" s="76">
        <v>1.230046267312623E-2</v>
      </c>
      <c r="R9" s="76">
        <v>1.9885391682723775E-3</v>
      </c>
      <c r="S9" s="76">
        <v>7.5945742468170006E-3</v>
      </c>
      <c r="T9" s="76">
        <v>4.8831625781774607E-3</v>
      </c>
      <c r="U9" s="76">
        <v>8.0653868824275589E-3</v>
      </c>
      <c r="V9" s="76">
        <v>5.9006079302303957E-3</v>
      </c>
      <c r="W9" s="76">
        <v>2.9024285678203214E-3</v>
      </c>
      <c r="X9" s="76">
        <v>3.5171787265927254E-3</v>
      </c>
      <c r="Y9" s="76">
        <v>4.5496749882509239E-3</v>
      </c>
      <c r="Z9" s="82">
        <v>6.2651843944710696E-3</v>
      </c>
      <c r="AA9" s="77"/>
      <c r="AB9" s="77"/>
      <c r="AC9" s="77"/>
    </row>
    <row r="10" spans="1:29" ht="17.399999999999999" customHeight="1" x14ac:dyDescent="0.45">
      <c r="A10" s="2" t="s">
        <v>29</v>
      </c>
      <c r="B10" s="21">
        <v>-17000</v>
      </c>
      <c r="C10" s="22">
        <v>-43</v>
      </c>
      <c r="D10" s="11">
        <f>VLOOKUP(A10,スポット価格!A:B,2,FALSE)</f>
        <v>190.67699999999999</v>
      </c>
      <c r="E10" s="13">
        <f t="shared" si="1"/>
        <v>-3241509</v>
      </c>
      <c r="F10" s="14">
        <f t="shared" si="2"/>
        <v>-8.2311972602883421E-3</v>
      </c>
      <c r="G10" s="14">
        <f>SQRT(N6)</f>
        <v>6.9527587288960954E-2</v>
      </c>
      <c r="H10" s="11">
        <f t="shared" si="0"/>
        <v>-0.11838750028933087</v>
      </c>
      <c r="I10" s="60"/>
      <c r="J10" s="46" t="s">
        <v>6</v>
      </c>
      <c r="K10" s="75">
        <v>5.7903952171356188E-3</v>
      </c>
      <c r="L10" s="76">
        <v>3.4655065844152425E-3</v>
      </c>
      <c r="M10" s="76">
        <v>3.326296286908525E-3</v>
      </c>
      <c r="N10" s="76">
        <v>2.7645634469290162E-3</v>
      </c>
      <c r="O10" s="76">
        <v>3.1038602253848037E-3</v>
      </c>
      <c r="P10" s="76">
        <v>2.8560806721786335E-3</v>
      </c>
      <c r="Q10" s="76">
        <v>1.9885391682723775E-3</v>
      </c>
      <c r="R10" s="76">
        <v>6.2508365963474593E-3</v>
      </c>
      <c r="S10" s="76">
        <v>3.9837421056817205E-3</v>
      </c>
      <c r="T10" s="76">
        <v>3.3390748756703197E-3</v>
      </c>
      <c r="U10" s="76">
        <v>2.1143112065685928E-3</v>
      </c>
      <c r="V10" s="76">
        <v>2.9269484900224766E-3</v>
      </c>
      <c r="W10" s="76">
        <v>4.4435917616587172E-3</v>
      </c>
      <c r="X10" s="76">
        <v>3.9601223438575466E-3</v>
      </c>
      <c r="Y10" s="76">
        <v>3.4200087877207523E-3</v>
      </c>
      <c r="Z10" s="82">
        <v>2.6355405043309034E-3</v>
      </c>
      <c r="AA10" s="77"/>
      <c r="AB10" s="77"/>
      <c r="AC10" s="77"/>
    </row>
    <row r="11" spans="1:29" ht="17.399999999999999" customHeight="1" x14ac:dyDescent="0.45">
      <c r="A11" s="2" t="s">
        <v>3</v>
      </c>
      <c r="B11" s="21">
        <v>6.6730896250415334E-3</v>
      </c>
      <c r="C11" s="22">
        <v>100</v>
      </c>
      <c r="D11" s="11">
        <f>VLOOKUP(A11,スポット価格!A:B,2,FALSE)</f>
        <v>110.58499999999999</v>
      </c>
      <c r="E11" s="13">
        <f t="shared" si="1"/>
        <v>0.73794361618521798</v>
      </c>
      <c r="F11" s="14">
        <f t="shared" si="2"/>
        <v>3.3006284758330694E-2</v>
      </c>
      <c r="G11" s="14">
        <f>SQRT(O7)</f>
        <v>8.4559340658754784E-2</v>
      </c>
      <c r="H11" s="11">
        <f t="shared" si="0"/>
        <v>0.39033280653795416</v>
      </c>
      <c r="I11" s="60"/>
      <c r="J11" s="46" t="s">
        <v>7</v>
      </c>
      <c r="K11" s="75">
        <v>3.5743713802882278E-3</v>
      </c>
      <c r="L11" s="76">
        <v>4.2503662283743943E-3</v>
      </c>
      <c r="M11" s="76">
        <v>4.3026901149048578E-3</v>
      </c>
      <c r="N11" s="76">
        <v>3.2477256354583942E-3</v>
      </c>
      <c r="O11" s="76">
        <v>5.9308122017905814E-3</v>
      </c>
      <c r="P11" s="76">
        <v>5.2035997693380218E-3</v>
      </c>
      <c r="Q11" s="76">
        <v>7.5945742468170006E-3</v>
      </c>
      <c r="R11" s="76">
        <v>3.9837421056817205E-3</v>
      </c>
      <c r="S11" s="76">
        <v>8.9163530368928535E-3</v>
      </c>
      <c r="T11" s="76">
        <v>4.6560195086810781E-3</v>
      </c>
      <c r="U11" s="76">
        <v>6.4576775898296879E-3</v>
      </c>
      <c r="V11" s="76">
        <v>5.2536334788466556E-3</v>
      </c>
      <c r="W11" s="76">
        <v>3.7721138639843785E-3</v>
      </c>
      <c r="X11" s="76">
        <v>3.8338323307523141E-3</v>
      </c>
      <c r="Y11" s="76">
        <v>4.7464330387666162E-3</v>
      </c>
      <c r="Z11" s="82">
        <v>5.2821834535994941E-3</v>
      </c>
      <c r="AA11" s="77"/>
      <c r="AB11" s="77"/>
      <c r="AC11" s="77"/>
    </row>
    <row r="12" spans="1:29" ht="17.399999999999999" customHeight="1" x14ac:dyDescent="0.45">
      <c r="A12" s="2" t="s">
        <v>4</v>
      </c>
      <c r="B12" s="21">
        <v>-15000</v>
      </c>
      <c r="C12" s="22">
        <v>31</v>
      </c>
      <c r="D12" s="11">
        <f>VLOOKUP(A12,スポット価格!A:B,2,FALSE)</f>
        <v>88.867000000000004</v>
      </c>
      <c r="E12" s="13">
        <f t="shared" si="1"/>
        <v>-1333005</v>
      </c>
      <c r="F12" s="14">
        <f t="shared" si="2"/>
        <v>1.2732510380681242E-2</v>
      </c>
      <c r="G12" s="14">
        <f>SQRT(P8)</f>
        <v>8.3119182232526706E-2</v>
      </c>
      <c r="H12" s="11">
        <f t="shared" si="0"/>
        <v>0.1531837782650691</v>
      </c>
      <c r="I12" s="60"/>
      <c r="J12" s="46" t="s">
        <v>8</v>
      </c>
      <c r="K12" s="75">
        <v>3.3523281173700528E-3</v>
      </c>
      <c r="L12" s="76">
        <v>4.2207367812385765E-3</v>
      </c>
      <c r="M12" s="76">
        <v>4.0557166374797443E-3</v>
      </c>
      <c r="N12" s="76">
        <v>3.8898218974995238E-3</v>
      </c>
      <c r="O12" s="76">
        <v>4.1689445833516612E-3</v>
      </c>
      <c r="P12" s="76">
        <v>4.2198478363095491E-3</v>
      </c>
      <c r="Q12" s="76">
        <v>4.8831625781774607E-3</v>
      </c>
      <c r="R12" s="76">
        <v>3.3390748756703197E-3</v>
      </c>
      <c r="S12" s="76">
        <v>4.6560195086810781E-3</v>
      </c>
      <c r="T12" s="76">
        <v>4.9091501432322578E-3</v>
      </c>
      <c r="U12" s="76">
        <v>5.4617665804589056E-3</v>
      </c>
      <c r="V12" s="76">
        <v>4.8044282730292107E-3</v>
      </c>
      <c r="W12" s="76">
        <v>3.5398230791668086E-3</v>
      </c>
      <c r="X12" s="76">
        <v>3.418502322530098E-3</v>
      </c>
      <c r="Y12" s="76">
        <v>4.252642859651364E-3</v>
      </c>
      <c r="Z12" s="82">
        <v>4.6507193128429037E-3</v>
      </c>
      <c r="AA12" s="77"/>
      <c r="AB12" s="77"/>
      <c r="AC12" s="77"/>
    </row>
    <row r="13" spans="1:29" ht="17.399999999999999" customHeight="1" x14ac:dyDescent="0.45">
      <c r="A13" s="2" t="s">
        <v>5</v>
      </c>
      <c r="B13" s="21">
        <v>0</v>
      </c>
      <c r="C13" s="22">
        <v>14.5</v>
      </c>
      <c r="D13" s="11">
        <f>VLOOKUP(A13,スポット価格!A:B,2,FALSE)</f>
        <v>9.5850000000000009</v>
      </c>
      <c r="E13" s="13">
        <f t="shared" si="1"/>
        <v>0</v>
      </c>
      <c r="F13" s="14">
        <f t="shared" si="2"/>
        <v>5.5216484089723517E-2</v>
      </c>
      <c r="G13" s="14">
        <f>SQRT(Q9)</f>
        <v>0.11090745093602246</v>
      </c>
      <c r="H13" s="11">
        <f t="shared" si="0"/>
        <v>0.49786090676248101</v>
      </c>
      <c r="I13" s="60"/>
      <c r="J13" s="46" t="s">
        <v>9</v>
      </c>
      <c r="K13" s="75">
        <v>1.9496858290158931E-3</v>
      </c>
      <c r="L13" s="76">
        <v>4.4870584959747755E-3</v>
      </c>
      <c r="M13" s="76">
        <v>4.2090726377082607E-3</v>
      </c>
      <c r="N13" s="76">
        <v>3.8906968684784583E-3</v>
      </c>
      <c r="O13" s="76">
        <v>5.4998265706374021E-3</v>
      </c>
      <c r="P13" s="76">
        <v>5.1975976126516768E-3</v>
      </c>
      <c r="Q13" s="76">
        <v>8.0653868824275589E-3</v>
      </c>
      <c r="R13" s="76">
        <v>2.1143112065685928E-3</v>
      </c>
      <c r="S13" s="76">
        <v>6.4576775898296879E-3</v>
      </c>
      <c r="T13" s="76">
        <v>5.4617665804589056E-3</v>
      </c>
      <c r="U13" s="76">
        <v>1.201736493253594E-2</v>
      </c>
      <c r="V13" s="76">
        <v>6.3445145093982171E-3</v>
      </c>
      <c r="W13" s="76">
        <v>2.515085760799402E-3</v>
      </c>
      <c r="X13" s="76">
        <v>3.2857623101175291E-3</v>
      </c>
      <c r="Y13" s="76">
        <v>3.7323443221204027E-3</v>
      </c>
      <c r="Z13" s="82">
        <v>6.0959441991525355E-3</v>
      </c>
      <c r="AA13" s="77"/>
      <c r="AB13" s="77"/>
      <c r="AC13" s="77"/>
    </row>
    <row r="14" spans="1:29" ht="17.399999999999999" customHeight="1" x14ac:dyDescent="0.45">
      <c r="A14" s="2" t="s">
        <v>6</v>
      </c>
      <c r="B14" s="21">
        <v>1000000</v>
      </c>
      <c r="C14" s="29">
        <f>25-18</f>
        <v>7</v>
      </c>
      <c r="D14" s="11">
        <f>VLOOKUP(A14,スポット価格!A:B,2,FALSE)</f>
        <v>3.2029999999999998</v>
      </c>
      <c r="E14" s="13">
        <f t="shared" si="1"/>
        <v>3203000</v>
      </c>
      <c r="F14" s="14">
        <f t="shared" si="2"/>
        <v>7.9768966593818297E-2</v>
      </c>
      <c r="G14" s="14">
        <f>SQRT(R10)</f>
        <v>7.9062232427041038E-2</v>
      </c>
      <c r="H14" s="11">
        <f t="shared" si="0"/>
        <v>1.0089389604249974</v>
      </c>
      <c r="I14" s="60"/>
      <c r="J14" s="46" t="s">
        <v>35</v>
      </c>
      <c r="K14" s="75">
        <v>2.8744160193342957E-3</v>
      </c>
      <c r="L14" s="76">
        <v>4.2251882969836594E-3</v>
      </c>
      <c r="M14" s="76">
        <v>4.0531694260792141E-3</v>
      </c>
      <c r="N14" s="76">
        <v>3.7574375928722398E-3</v>
      </c>
      <c r="O14" s="76">
        <v>4.6004333979978822E-3</v>
      </c>
      <c r="P14" s="76">
        <v>4.585411656496622E-3</v>
      </c>
      <c r="Q14" s="76">
        <v>5.9006079302303957E-3</v>
      </c>
      <c r="R14" s="76">
        <v>2.9269484900224766E-3</v>
      </c>
      <c r="S14" s="76">
        <v>5.2536334788466556E-3</v>
      </c>
      <c r="T14" s="76">
        <v>4.8044282730292107E-3</v>
      </c>
      <c r="U14" s="76">
        <v>6.3445145093982171E-3</v>
      </c>
      <c r="V14" s="76">
        <v>5.6913178343378813E-3</v>
      </c>
      <c r="W14" s="76">
        <v>3.252681381509187E-3</v>
      </c>
      <c r="X14" s="76">
        <v>3.3258591876513047E-3</v>
      </c>
      <c r="Y14" s="76">
        <v>4.2362619177844715E-3</v>
      </c>
      <c r="Z14" s="82">
        <v>5.0869424962181643E-3</v>
      </c>
      <c r="AA14" s="77"/>
      <c r="AB14" s="77"/>
      <c r="AC14" s="77"/>
    </row>
    <row r="15" spans="1:29" ht="17.399999999999999" customHeight="1" x14ac:dyDescent="0.45">
      <c r="A15" s="2" t="s">
        <v>7</v>
      </c>
      <c r="B15" s="21">
        <v>230000</v>
      </c>
      <c r="C15" s="22">
        <v>15.1</v>
      </c>
      <c r="D15" s="11">
        <f>VLOOKUP(A15,スポット価格!A:B,2,FALSE)</f>
        <v>8.593</v>
      </c>
      <c r="E15" s="13">
        <f t="shared" si="1"/>
        <v>1976390</v>
      </c>
      <c r="F15" s="14">
        <f t="shared" si="2"/>
        <v>6.4139415803561042E-2</v>
      </c>
      <c r="G15" s="14">
        <f>SQRT(S11)</f>
        <v>9.4426442466572114E-2</v>
      </c>
      <c r="H15" s="11">
        <f t="shared" si="0"/>
        <v>0.67925269795340459</v>
      </c>
      <c r="I15" s="60"/>
      <c r="J15" s="46" t="s">
        <v>30</v>
      </c>
      <c r="K15" s="75">
        <v>4.5495754527493781E-3</v>
      </c>
      <c r="L15" s="76">
        <v>3.5898083465056591E-3</v>
      </c>
      <c r="M15" s="76">
        <v>3.4981782747733341E-3</v>
      </c>
      <c r="N15" s="76">
        <v>3.5084420473174205E-3</v>
      </c>
      <c r="O15" s="76">
        <v>3.955939316654407E-3</v>
      </c>
      <c r="P15" s="76">
        <v>3.6967005849115717E-3</v>
      </c>
      <c r="Q15" s="76">
        <v>2.9024285678203214E-3</v>
      </c>
      <c r="R15" s="76">
        <v>4.4435917616587172E-3</v>
      </c>
      <c r="S15" s="76">
        <v>3.7721138639843785E-3</v>
      </c>
      <c r="T15" s="76">
        <v>3.5398230791668086E-3</v>
      </c>
      <c r="U15" s="76">
        <v>2.515085760799402E-3</v>
      </c>
      <c r="V15" s="76">
        <v>3.252681381509187E-3</v>
      </c>
      <c r="W15" s="76">
        <v>5.0409085855815331E-3</v>
      </c>
      <c r="X15" s="76">
        <v>3.6300446711208592E-3</v>
      </c>
      <c r="Y15" s="76">
        <v>4.400606132265868E-3</v>
      </c>
      <c r="Z15" s="82">
        <v>3.6222280445302674E-3</v>
      </c>
      <c r="AA15" s="77"/>
      <c r="AB15" s="77"/>
      <c r="AC15" s="77"/>
    </row>
    <row r="16" spans="1:29" ht="17.399999999999999" customHeight="1" x14ac:dyDescent="0.45">
      <c r="A16" s="2" t="s">
        <v>8</v>
      </c>
      <c r="B16" s="21">
        <v>0</v>
      </c>
      <c r="C16" s="22">
        <v>5</v>
      </c>
      <c r="D16" s="11">
        <f>VLOOKUP(A16,スポット価格!A:B,2,FALSE)</f>
        <v>7.27</v>
      </c>
      <c r="E16" s="13">
        <f t="shared" si="1"/>
        <v>0</v>
      </c>
      <c r="F16" s="14">
        <f t="shared" si="2"/>
        <v>2.5103163686382397E-2</v>
      </c>
      <c r="G16" s="14">
        <f>SQRT(T12)</f>
        <v>7.0065327682329856E-2</v>
      </c>
      <c r="H16" s="11">
        <f t="shared" si="0"/>
        <v>0.3582822562423168</v>
      </c>
      <c r="I16" s="60"/>
      <c r="J16" s="46" t="s">
        <v>34</v>
      </c>
      <c r="K16" s="75">
        <v>3.9708180280308729E-3</v>
      </c>
      <c r="L16" s="76">
        <v>3.309998950363882E-3</v>
      </c>
      <c r="M16" s="76">
        <v>3.3069548167705045E-3</v>
      </c>
      <c r="N16" s="76">
        <v>2.9218178451601001E-3</v>
      </c>
      <c r="O16" s="76">
        <v>3.6809784543997475E-3</v>
      </c>
      <c r="P16" s="76">
        <v>3.4228926513341354E-3</v>
      </c>
      <c r="Q16" s="76">
        <v>3.5171787265927254E-3</v>
      </c>
      <c r="R16" s="76">
        <v>3.9601223438575466E-3</v>
      </c>
      <c r="S16" s="76">
        <v>3.8338323307523141E-3</v>
      </c>
      <c r="T16" s="76">
        <v>3.418502322530098E-3</v>
      </c>
      <c r="U16" s="76">
        <v>3.2857623101175291E-3</v>
      </c>
      <c r="V16" s="76">
        <v>3.3258591876513047E-3</v>
      </c>
      <c r="W16" s="76">
        <v>3.6300446711208592E-3</v>
      </c>
      <c r="X16" s="76">
        <v>3.4413181911195109E-3</v>
      </c>
      <c r="Y16" s="76">
        <v>3.4032753598921754E-3</v>
      </c>
      <c r="Z16" s="82">
        <v>3.3240127200585708E-3</v>
      </c>
      <c r="AA16" s="77"/>
      <c r="AB16" s="77"/>
      <c r="AC16" s="77"/>
    </row>
    <row r="17" spans="1:34" ht="17.399999999999999" customHeight="1" x14ac:dyDescent="0.45">
      <c r="A17" s="2" t="s">
        <v>9</v>
      </c>
      <c r="B17" s="21">
        <v>8300000</v>
      </c>
      <c r="C17" s="22">
        <v>1.1000000000000001</v>
      </c>
      <c r="D17" s="11">
        <f>VLOOKUP(A17,スポット価格!A:B,2,FALSE)</f>
        <v>0.48299999999999998</v>
      </c>
      <c r="E17" s="13">
        <f t="shared" si="1"/>
        <v>4008900</v>
      </c>
      <c r="F17" s="14">
        <f t="shared" si="2"/>
        <v>8.3126293995859232E-2</v>
      </c>
      <c r="G17" s="14">
        <f>SQRT(U13)</f>
        <v>0.10962374255851667</v>
      </c>
      <c r="H17" s="11">
        <f t="shared" si="0"/>
        <v>0.75828732039035052</v>
      </c>
      <c r="I17" s="60"/>
      <c r="J17" s="46" t="s">
        <v>36</v>
      </c>
      <c r="K17" s="75">
        <v>3.5037308749612294E-3</v>
      </c>
      <c r="L17" s="76">
        <v>4.0622893098447082E-3</v>
      </c>
      <c r="M17" s="76">
        <v>4.2648288362422951E-3</v>
      </c>
      <c r="N17" s="76">
        <v>4.161808401099934E-3</v>
      </c>
      <c r="O17" s="76">
        <v>5.1332436688433965E-3</v>
      </c>
      <c r="P17" s="76">
        <v>4.8758760030252705E-3</v>
      </c>
      <c r="Q17" s="76">
        <v>4.5496749882509239E-3</v>
      </c>
      <c r="R17" s="76">
        <v>3.4200087877207523E-3</v>
      </c>
      <c r="S17" s="76">
        <v>4.7464330387666162E-3</v>
      </c>
      <c r="T17" s="76">
        <v>4.252642859651364E-3</v>
      </c>
      <c r="U17" s="76">
        <v>3.7323443221204027E-3</v>
      </c>
      <c r="V17" s="76">
        <v>4.2362619177844715E-3</v>
      </c>
      <c r="W17" s="76">
        <v>4.400606132265868E-3</v>
      </c>
      <c r="X17" s="76">
        <v>3.4032753598921754E-3</v>
      </c>
      <c r="Y17" s="76">
        <v>7.8321865670347105E-3</v>
      </c>
      <c r="Z17" s="82">
        <v>5.466123360696829E-3</v>
      </c>
      <c r="AA17" s="77"/>
      <c r="AB17" s="77"/>
      <c r="AC17" s="77"/>
    </row>
    <row r="18" spans="1:34" ht="17.399999999999999" customHeight="1" x14ac:dyDescent="0.45">
      <c r="A18" s="2" t="s">
        <v>35</v>
      </c>
      <c r="B18" s="21">
        <v>0</v>
      </c>
      <c r="C18" s="22">
        <v>30</v>
      </c>
      <c r="D18" s="11">
        <f>VLOOKUP(A18,スポット価格!A:B,2,FALSE)</f>
        <v>40.409999999999997</v>
      </c>
      <c r="E18" s="13">
        <f t="shared" si="1"/>
        <v>0</v>
      </c>
      <c r="F18" s="14">
        <f t="shared" si="2"/>
        <v>2.7097253155159616E-2</v>
      </c>
      <c r="G18" s="14">
        <f>SQRT(V14)</f>
        <v>7.5440823393822271E-2</v>
      </c>
      <c r="H18" s="11">
        <f t="shared" si="0"/>
        <v>0.35918554353130994</v>
      </c>
      <c r="I18" s="60"/>
      <c r="J18" s="46" t="s">
        <v>37</v>
      </c>
      <c r="K18" s="78">
        <v>2.5467911285072704E-3</v>
      </c>
      <c r="L18" s="79">
        <v>4.1863090819793791E-3</v>
      </c>
      <c r="M18" s="79">
        <v>4.3056880722538724E-3</v>
      </c>
      <c r="N18" s="79">
        <v>4.3101014621851038E-3</v>
      </c>
      <c r="O18" s="79">
        <v>5.3649200924850877E-3</v>
      </c>
      <c r="P18" s="79">
        <v>5.5455946122903851E-3</v>
      </c>
      <c r="Q18" s="79">
        <v>6.2651843944710696E-3</v>
      </c>
      <c r="R18" s="79">
        <v>2.6355405043309034E-3</v>
      </c>
      <c r="S18" s="79">
        <v>5.2821834535994941E-3</v>
      </c>
      <c r="T18" s="79">
        <v>4.6507193128429037E-3</v>
      </c>
      <c r="U18" s="79">
        <v>6.0959441991525355E-3</v>
      </c>
      <c r="V18" s="79">
        <v>5.0869424962181643E-3</v>
      </c>
      <c r="W18" s="79">
        <v>3.6222280445302674E-3</v>
      </c>
      <c r="X18" s="79">
        <v>3.3240127200585708E-3</v>
      </c>
      <c r="Y18" s="79">
        <v>5.466123360696829E-3</v>
      </c>
      <c r="Z18" s="83">
        <v>6.801814761852887E-3</v>
      </c>
      <c r="AA18" s="77"/>
      <c r="AB18" s="77"/>
      <c r="AC18" s="77"/>
    </row>
    <row r="19" spans="1:34" ht="17.399999999999999" customHeight="1" x14ac:dyDescent="0.45">
      <c r="A19" s="15" t="s">
        <v>30</v>
      </c>
      <c r="B19" s="23">
        <v>0</v>
      </c>
      <c r="C19" s="24">
        <v>28</v>
      </c>
      <c r="D19" s="17">
        <f>VLOOKUP(A19,スポット価格!A:B,2,FALSE)</f>
        <v>110.99299999999999</v>
      </c>
      <c r="E19" s="16">
        <f t="shared" si="1"/>
        <v>0</v>
      </c>
      <c r="F19" s="18">
        <f t="shared" si="2"/>
        <v>9.2077878785148618E-3</v>
      </c>
      <c r="G19" s="18">
        <f>SQRT(W15)</f>
        <v>7.0999356233571106E-2</v>
      </c>
      <c r="H19" s="17">
        <f t="shared" si="0"/>
        <v>0.12968832911982209</v>
      </c>
      <c r="I19" s="60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</row>
    <row r="20" spans="1:34" ht="17.399999999999999" hidden="1" customHeight="1" x14ac:dyDescent="0.45">
      <c r="A20" s="2" t="s">
        <v>34</v>
      </c>
      <c r="B20" s="21">
        <v>0</v>
      </c>
      <c r="C20" s="22">
        <v>45</v>
      </c>
      <c r="D20" s="11">
        <f>VLOOKUP(A20,スポット価格!A:B,2,FALSE)</f>
        <v>123.604</v>
      </c>
      <c r="E20" s="13">
        <f t="shared" si="1"/>
        <v>0</v>
      </c>
      <c r="F20" s="14">
        <f t="shared" si="2"/>
        <v>1.3288404905990097E-2</v>
      </c>
      <c r="G20" s="14">
        <f>SQRT(X16)</f>
        <v>5.8662749604152645E-2</v>
      </c>
      <c r="H20" s="11">
        <f t="shared" si="0"/>
        <v>0.22652202625445009</v>
      </c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</row>
    <row r="21" spans="1:34" ht="17.399999999999999" hidden="1" customHeight="1" x14ac:dyDescent="0.5">
      <c r="A21" s="2" t="s">
        <v>36</v>
      </c>
      <c r="B21" s="21">
        <v>0.40952423646861374</v>
      </c>
      <c r="C21" s="22">
        <v>16</v>
      </c>
      <c r="D21" s="11">
        <f>VLOOKUP(A21,スポット価格!A:B,2,FALSE)</f>
        <v>16.553000000000001</v>
      </c>
      <c r="E21" s="13">
        <f t="shared" si="1"/>
        <v>6.7788546862649639</v>
      </c>
      <c r="F21" s="14">
        <f t="shared" si="2"/>
        <v>3.5280613786020661E-2</v>
      </c>
      <c r="G21" s="14">
        <f>SQRT(Y17)</f>
        <v>8.8499641620939401E-2</v>
      </c>
      <c r="H21" s="11">
        <f t="shared" si="0"/>
        <v>0.39865261756803672</v>
      </c>
      <c r="J21" s="31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/>
      <c r="AB21" s="77"/>
      <c r="AC21" s="77"/>
    </row>
    <row r="22" spans="1:34" ht="17.399999999999999" hidden="1" customHeight="1" x14ac:dyDescent="0.5">
      <c r="A22" s="15" t="s">
        <v>37</v>
      </c>
      <c r="B22" s="23">
        <v>0</v>
      </c>
      <c r="C22" s="24">
        <v>4</v>
      </c>
      <c r="D22" s="17">
        <f>VLOOKUP(A22,スポット価格!A:B,2,FALSE)</f>
        <v>15.831</v>
      </c>
      <c r="E22" s="16">
        <f t="shared" si="1"/>
        <v>0</v>
      </c>
      <c r="F22" s="18">
        <f t="shared" si="2"/>
        <v>9.2224117238329864E-3</v>
      </c>
      <c r="G22" s="18">
        <f>SQRT(Z18)</f>
        <v>8.2473115388306303E-2</v>
      </c>
      <c r="H22" s="80">
        <f t="shared" si="0"/>
        <v>0.1118232490722742</v>
      </c>
      <c r="J22" s="61" ph="1"/>
      <c r="K22" s="62" ph="1"/>
      <c r="L22" s="62" ph="1"/>
      <c r="M22" s="62" ph="1"/>
      <c r="N22" s="62" ph="1"/>
      <c r="O22" s="62" ph="1"/>
      <c r="P22" s="62" ph="1"/>
      <c r="Q22" s="62" ph="1"/>
      <c r="R22" s="62" ph="1"/>
      <c r="S22" s="62" ph="1"/>
      <c r="T22" s="62" ph="1"/>
      <c r="U22" s="62" ph="1"/>
      <c r="V22" s="62" ph="1"/>
      <c r="W22" s="63" ph="1"/>
      <c r="X22" s="63" ph="1"/>
      <c r="Y22" s="63" ph="1"/>
      <c r="Z22" s="63" ph="1"/>
      <c r="AA22" s="64" ph="1"/>
      <c r="AB22" s="64" ph="1"/>
      <c r="AC22" s="64" ph="1"/>
      <c r="AD22" s="64" ph="1"/>
    </row>
    <row r="23" spans="1:34" ht="17.399999999999999" customHeight="1" x14ac:dyDescent="0.5">
      <c r="A23" s="2"/>
      <c r="B23" s="2"/>
      <c r="C23" s="2"/>
      <c r="D23" s="2"/>
      <c r="E23" s="2"/>
      <c r="F23" s="2"/>
      <c r="G23" s="2"/>
      <c r="H23" s="2"/>
      <c r="J23" s="61" ph="1"/>
      <c r="K23" s="84" ph="1"/>
      <c r="L23" s="84" ph="1"/>
      <c r="M23" s="84" ph="1"/>
      <c r="N23" s="62" ph="1"/>
      <c r="O23" s="62" ph="1"/>
      <c r="P23" s="62" ph="1"/>
      <c r="Q23" s="62" ph="1"/>
      <c r="R23" s="62" ph="1"/>
      <c r="S23" s="62" ph="1"/>
      <c r="T23" s="62" ph="1"/>
      <c r="U23" s="62" ph="1"/>
      <c r="V23" s="62" ph="1"/>
      <c r="W23" s="63" ph="1"/>
      <c r="X23" s="63" ph="1"/>
      <c r="Y23" s="63" ph="1"/>
      <c r="Z23" s="63" ph="1"/>
      <c r="AA23" s="64" ph="1"/>
      <c r="AB23" s="64" ph="1"/>
      <c r="AC23" s="64" ph="1"/>
      <c r="AD23" s="64" ph="1"/>
    </row>
    <row r="24" spans="1:34" ht="17.399999999999999" customHeight="1" x14ac:dyDescent="0.5">
      <c r="A24" s="27" t="s">
        <v>54</v>
      </c>
      <c r="B24" s="2"/>
      <c r="C24" s="2"/>
      <c r="D24" s="2"/>
      <c r="E24" s="2"/>
      <c r="F24" s="2"/>
      <c r="G24" s="2"/>
      <c r="H24" s="2"/>
      <c r="J24" s="61" ph="1"/>
      <c r="K24" s="84" ph="1"/>
      <c r="L24" s="84" ph="1"/>
      <c r="M24" s="84" ph="1"/>
      <c r="N24" s="62" ph="1"/>
      <c r="O24" s="62" ph="1"/>
      <c r="P24" s="62" ph="1"/>
      <c r="Q24" s="62" ph="1"/>
      <c r="R24" s="62" ph="1"/>
      <c r="S24" s="62" ph="1"/>
      <c r="T24" s="62" ph="1"/>
      <c r="U24" s="62" ph="1"/>
      <c r="V24" s="62" ph="1"/>
      <c r="W24" s="63" ph="1"/>
      <c r="X24" s="63" ph="1"/>
      <c r="Y24" s="63" ph="1"/>
      <c r="Z24" s="63" ph="1"/>
      <c r="AA24" s="64" ph="1"/>
      <c r="AB24" s="64" ph="1"/>
      <c r="AC24" s="64" ph="1"/>
      <c r="AD24" s="64" ph="1"/>
    </row>
    <row r="25" spans="1:34" ht="17.399999999999999" customHeight="1" x14ac:dyDescent="0.5">
      <c r="A25" s="5"/>
      <c r="B25" s="6" t="s">
        <v>57</v>
      </c>
      <c r="C25" s="6" t="s">
        <v>58</v>
      </c>
      <c r="D25" s="6" t="s">
        <v>59</v>
      </c>
      <c r="E25" s="2"/>
      <c r="F25" s="2"/>
      <c r="G25" s="2"/>
      <c r="H25" s="2"/>
      <c r="J25" s="61" ph="1"/>
      <c r="K25" s="84" ph="1"/>
      <c r="L25" s="84" ph="1"/>
      <c r="M25" s="84" ph="1"/>
      <c r="N25" s="62" ph="1"/>
      <c r="O25" s="62" ph="1"/>
      <c r="P25" s="62" ph="1"/>
      <c r="Q25" s="62" ph="1"/>
      <c r="R25" s="62" ph="1"/>
      <c r="S25" s="62" ph="1"/>
      <c r="T25" s="62" ph="1"/>
      <c r="U25" s="62" ph="1"/>
      <c r="V25" s="62" ph="1"/>
      <c r="W25" s="63" ph="1"/>
      <c r="X25" s="63" ph="1"/>
      <c r="Y25" s="63" ph="1"/>
      <c r="Z25" s="63" ph="1"/>
      <c r="AA25" s="64" ph="1"/>
      <c r="AB25" s="64" ph="1"/>
      <c r="AC25" s="64" ph="1"/>
      <c r="AD25" s="64" ph="1"/>
    </row>
    <row r="26" spans="1:34" ht="17.399999999999999" customHeight="1" x14ac:dyDescent="0.5">
      <c r="A26" s="5" t="s">
        <v>60</v>
      </c>
      <c r="B26" s="12">
        <f>SUMPRODUCT(B7:B22,C7:C22)/10000</f>
        <v>1918.5007219696749</v>
      </c>
      <c r="C26" s="28">
        <f>B26*365/12</f>
        <v>58354.396959910948</v>
      </c>
      <c r="D26" s="28">
        <f>B26*365</f>
        <v>700252.76351893134</v>
      </c>
      <c r="E26" s="2"/>
      <c r="F26" s="2"/>
      <c r="G26" s="2"/>
      <c r="H26" s="2"/>
      <c r="J26" s="61" ph="1"/>
      <c r="K26" s="56" t="s" ph="1">
        <v>81</v>
      </c>
      <c r="L26" s="57" t="s" ph="1">
        <v>82</v>
      </c>
      <c r="M26" s="58" t="s" ph="1">
        <v>83</v>
      </c>
      <c r="N26" s="62" ph="1"/>
      <c r="O26" s="62" ph="1"/>
      <c r="P26" s="62" ph="1"/>
      <c r="Q26" s="62" ph="1"/>
      <c r="R26" s="62" ph="1"/>
      <c r="S26" s="62" ph="1"/>
      <c r="T26" s="62" ph="1"/>
      <c r="U26" s="62" ph="1"/>
      <c r="V26" s="62" ph="1"/>
      <c r="W26" s="63" ph="1"/>
      <c r="X26" s="63" ph="1"/>
      <c r="Y26" s="63" ph="1"/>
      <c r="Z26" s="63" ph="1"/>
      <c r="AA26" s="64" ph="1"/>
      <c r="AB26" s="64" ph="1"/>
      <c r="AC26" s="64" ph="1"/>
      <c r="AD26" s="64" ph="1"/>
    </row>
    <row r="27" spans="1:34" ht="17.399999999999999" customHeight="1" x14ac:dyDescent="0.5">
      <c r="A27" s="27" t="s">
        <v>66</v>
      </c>
      <c r="B27" s="2"/>
      <c r="C27" s="2"/>
      <c r="D27" s="2"/>
      <c r="E27" s="2"/>
      <c r="F27" s="2"/>
      <c r="G27" s="2"/>
      <c r="H27" s="2"/>
      <c r="J27" s="61" ph="1"/>
      <c r="K27" s="59">
        <f t="array" ref="K27:K44">MMULT(K3:Z18, E7:E22)</f>
        <v>8638.0101739155652</v>
      </c>
      <c r="L27" s="59">
        <f t="shared" ref="L27:L42" si="3">K27*E7</f>
        <v>0</v>
      </c>
      <c r="M27" s="66">
        <f>L27/$D$29/$D$29</f>
        <v>0</v>
      </c>
      <c r="N27" s="67" ph="1"/>
      <c r="O27" s="67" ph="1"/>
      <c r="P27" s="67" ph="1"/>
      <c r="Q27" s="67" ph="1"/>
      <c r="R27" s="67" ph="1"/>
      <c r="S27" s="67" ph="1"/>
      <c r="T27" s="67" ph="1"/>
      <c r="U27" s="67" ph="1"/>
      <c r="V27" s="67" ph="1"/>
      <c r="W27" s="68" ph="1"/>
      <c r="X27" s="68" ph="1"/>
      <c r="Y27" s="68" ph="1"/>
      <c r="Z27" s="68" ph="1"/>
      <c r="AA27" s="71" ph="1"/>
      <c r="AB27" s="71" ph="1"/>
      <c r="AC27" s="71" ph="1"/>
      <c r="AD27" s="71" ph="1"/>
      <c r="AE27" s="72"/>
      <c r="AF27" s="72"/>
      <c r="AG27" s="72"/>
      <c r="AH27" s="72"/>
    </row>
    <row r="28" spans="1:34" ht="17.399999999999999" customHeight="1" x14ac:dyDescent="0.5">
      <c r="A28" s="5"/>
      <c r="B28" s="6" t="s">
        <v>57</v>
      </c>
      <c r="C28" s="6" t="s">
        <v>58</v>
      </c>
      <c r="D28" s="6" t="s">
        <v>59</v>
      </c>
      <c r="E28" s="2"/>
      <c r="F28" s="2"/>
      <c r="G28" s="2"/>
      <c r="H28" s="2"/>
      <c r="J28" s="61" ph="1"/>
      <c r="K28" s="59">
        <v>7002.5285881759564</v>
      </c>
      <c r="L28" s="59">
        <f t="shared" si="3"/>
        <v>-34765509701.945877</v>
      </c>
      <c r="M28" s="66">
        <f t="shared" ref="M28:M44" si="4">L28/$D$29/$D$29</f>
        <v>-0.17775888759102904</v>
      </c>
      <c r="N28" s="67" ph="1"/>
      <c r="O28" s="67" ph="1"/>
      <c r="P28" s="67" ph="1"/>
      <c r="Q28" s="67" ph="1"/>
      <c r="R28" s="67" ph="1"/>
      <c r="S28" s="67" ph="1"/>
      <c r="T28" s="67" ph="1"/>
      <c r="U28" s="67" ph="1"/>
      <c r="V28" s="67" ph="1"/>
      <c r="W28" s="68" ph="1"/>
      <c r="X28" s="68" ph="1"/>
      <c r="Y28" s="68" ph="1"/>
      <c r="Z28" s="68" ph="1"/>
      <c r="AA28" s="71" ph="1"/>
      <c r="AB28" s="71" ph="1"/>
      <c r="AC28" s="71" ph="1"/>
      <c r="AD28" s="71" ph="1"/>
      <c r="AE28" s="72"/>
      <c r="AF28" s="72"/>
      <c r="AG28" s="72"/>
      <c r="AH28" s="72"/>
    </row>
    <row r="29" spans="1:34" ht="17.399999999999999" customHeight="1" x14ac:dyDescent="0.5">
      <c r="A29" s="5" t="s">
        <v>61</v>
      </c>
      <c r="B29" s="12">
        <f t="array" ref="B29">SQRT(MMULT(MMULT(TRANSPOSE($E$7:$E$22), $K$3:$Z$18), 最適化計算_GMO!$E$7:$E$22)/252)</f>
        <v>27858.541018372769</v>
      </c>
      <c r="C29" s="12">
        <f>D29/SQRT(12)</f>
        <v>127663.87296772537</v>
      </c>
      <c r="D29" s="12">
        <f t="array" ref="D29">SQRT(MMULT(MMULT(TRANSPOSE($E$7:$E$22), K3:Z18), 最適化計算_GMO!$E$7:$E$22)/1)</f>
        <v>442240.62854223856</v>
      </c>
      <c r="E29" s="2"/>
      <c r="F29" s="2"/>
      <c r="G29" s="2"/>
      <c r="H29" s="2"/>
      <c r="J29" s="61" ph="1"/>
      <c r="K29" s="59">
        <v>8008.2159938212244</v>
      </c>
      <c r="L29" s="59">
        <f t="shared" si="3"/>
        <v>13422346597.195927</v>
      </c>
      <c r="M29" s="66">
        <f t="shared" si="4"/>
        <v>6.8629553267997592E-2</v>
      </c>
      <c r="N29" s="67" ph="1"/>
      <c r="O29" s="67" ph="1"/>
      <c r="P29" s="67" ph="1"/>
      <c r="Q29" s="67" ph="1"/>
      <c r="R29" s="67" ph="1"/>
      <c r="S29" s="67" ph="1"/>
      <c r="T29" s="67" ph="1"/>
      <c r="U29" s="67" ph="1"/>
      <c r="V29" s="67" ph="1"/>
      <c r="W29" s="68" ph="1"/>
      <c r="X29" s="68" ph="1"/>
      <c r="Y29" s="68" ph="1"/>
      <c r="Z29" s="68" ph="1"/>
      <c r="AA29" s="71" ph="1"/>
      <c r="AB29" s="71" ph="1"/>
      <c r="AC29" s="71" ph="1"/>
      <c r="AD29" s="71" ph="1"/>
      <c r="AE29" s="72"/>
      <c r="AF29" s="72"/>
      <c r="AG29" s="72"/>
      <c r="AH29" s="72"/>
    </row>
    <row r="30" spans="1:34" ht="17.399999999999999" customHeight="1" x14ac:dyDescent="0.5">
      <c r="A30" s="27" t="s">
        <v>65</v>
      </c>
      <c r="B30" s="2"/>
      <c r="C30" s="2"/>
      <c r="D30" s="2"/>
      <c r="E30" s="2"/>
      <c r="F30" s="2"/>
      <c r="G30" s="2"/>
      <c r="H30" s="2"/>
      <c r="J30" s="61" ph="1"/>
      <c r="K30" s="59">
        <v>-1911.6400814301446</v>
      </c>
      <c r="L30" s="59">
        <f t="shared" si="3"/>
        <v>6196598528.716547</v>
      </c>
      <c r="M30" s="66">
        <f t="shared" si="4"/>
        <v>3.1683713851927447E-2</v>
      </c>
      <c r="N30" s="67" ph="1"/>
      <c r="O30" s="67" ph="1"/>
      <c r="P30" s="67" ph="1"/>
      <c r="Q30" s="67" ph="1"/>
      <c r="R30" s="67" ph="1"/>
      <c r="S30" s="67" ph="1"/>
      <c r="T30" s="67" ph="1"/>
      <c r="U30" s="67" ph="1"/>
      <c r="V30" s="67" ph="1"/>
      <c r="W30" s="68" ph="1"/>
      <c r="X30" s="68" ph="1"/>
      <c r="Y30" s="68" ph="1"/>
      <c r="Z30" s="68" ph="1"/>
      <c r="AA30" s="71" ph="1"/>
      <c r="AB30" s="71" ph="1"/>
      <c r="AC30" s="71" ph="1"/>
      <c r="AD30" s="71" ph="1"/>
      <c r="AE30" s="72"/>
      <c r="AF30" s="72"/>
      <c r="AG30" s="72"/>
      <c r="AH30" s="72"/>
    </row>
    <row r="31" spans="1:34" ht="17.399999999999999" customHeight="1" x14ac:dyDescent="0.5">
      <c r="A31" s="5"/>
      <c r="B31" s="6"/>
      <c r="C31" s="6"/>
      <c r="D31" s="6" t="s">
        <v>59</v>
      </c>
      <c r="E31" s="2"/>
      <c r="F31" s="2"/>
      <c r="G31" s="2"/>
      <c r="H31" s="2"/>
      <c r="J31" s="61" ph="1"/>
      <c r="K31" s="59">
        <v>12039.083627842412</v>
      </c>
      <c r="L31" s="59">
        <f t="shared" si="3"/>
        <v>8884.1649078862829</v>
      </c>
      <c r="M31" s="66">
        <f t="shared" si="4"/>
        <v>4.5425460024615438E-8</v>
      </c>
      <c r="N31" s="67" ph="1"/>
      <c r="O31" s="67" ph="1"/>
      <c r="P31" s="67" ph="1"/>
      <c r="Q31" s="67" ph="1"/>
      <c r="R31" s="67" ph="1"/>
      <c r="S31" s="67" ph="1"/>
      <c r="T31" s="67" ph="1"/>
      <c r="U31" s="67" ph="1"/>
      <c r="V31" s="67" ph="1"/>
      <c r="W31" s="68" ph="1"/>
      <c r="X31" s="68" ph="1"/>
      <c r="Y31" s="68" ph="1"/>
      <c r="Z31" s="68" ph="1"/>
      <c r="AA31" s="71" ph="1"/>
      <c r="AB31" s="71" ph="1"/>
      <c r="AC31" s="71" ph="1"/>
      <c r="AD31" s="71" ph="1"/>
      <c r="AE31" s="72"/>
      <c r="AF31" s="72"/>
      <c r="AG31" s="72"/>
      <c r="AH31" s="72"/>
    </row>
    <row r="32" spans="1:34" ht="17.399999999999999" customHeight="1" x14ac:dyDescent="0.5">
      <c r="A32" s="5" t="s">
        <v>65</v>
      </c>
      <c r="B32" s="12"/>
      <c r="C32" s="12"/>
      <c r="D32" s="26">
        <f>D26/D29</f>
        <v>1.5834202430183322</v>
      </c>
      <c r="E32" s="2"/>
      <c r="F32" s="2"/>
      <c r="G32" s="2"/>
      <c r="H32" s="2"/>
      <c r="J32" s="61" ph="1"/>
      <c r="K32" s="59">
        <v>6719.9008799687108</v>
      </c>
      <c r="L32" s="59">
        <f t="shared" si="3"/>
        <v>-8957661472.5026913</v>
      </c>
      <c r="M32" s="66">
        <f t="shared" si="4"/>
        <v>-4.5801253956014171E-2</v>
      </c>
      <c r="N32" s="67" ph="1"/>
      <c r="O32" s="67" ph="1"/>
      <c r="P32" s="67" ph="1"/>
      <c r="Q32" s="67" ph="1"/>
      <c r="R32" s="67" ph="1"/>
      <c r="S32" s="67" ph="1"/>
      <c r="T32" s="67" ph="1"/>
      <c r="U32" s="67" ph="1"/>
      <c r="V32" s="67" ph="1"/>
      <c r="W32" s="68" ph="1"/>
      <c r="X32" s="68" ph="1"/>
      <c r="Y32" s="68" ph="1"/>
      <c r="Z32" s="68" ph="1"/>
      <c r="AA32" s="71" ph="1"/>
      <c r="AB32" s="71" ph="1"/>
      <c r="AC32" s="71" ph="1"/>
      <c r="AD32" s="71" ph="1"/>
      <c r="AE32" s="72"/>
      <c r="AF32" s="72"/>
      <c r="AG32" s="72"/>
      <c r="AH32" s="72"/>
    </row>
    <row r="33" spans="1:34" ht="17.399999999999999" customHeight="1" x14ac:dyDescent="0.5">
      <c r="A33" s="2"/>
      <c r="B33" s="2"/>
      <c r="C33" s="2"/>
      <c r="D33" s="2"/>
      <c r="E33" s="2"/>
      <c r="F33" s="2"/>
      <c r="G33" s="2"/>
      <c r="H33" s="2"/>
      <c r="J33" s="61" ph="1"/>
      <c r="K33" s="59">
        <v>21680.592172448331</v>
      </c>
      <c r="L33" s="59">
        <f t="shared" si="3"/>
        <v>0</v>
      </c>
      <c r="M33" s="66">
        <f t="shared" si="4"/>
        <v>0</v>
      </c>
      <c r="N33" s="67" ph="1"/>
      <c r="O33" s="67" ph="1"/>
      <c r="P33" s="67" ph="1"/>
      <c r="Q33" s="67" ph="1"/>
      <c r="R33" s="67" ph="1"/>
      <c r="S33" s="67" ph="1"/>
      <c r="T33" s="67" ph="1"/>
      <c r="U33" s="67" ph="1"/>
      <c r="V33" s="67" ph="1"/>
      <c r="W33" s="68" ph="1"/>
      <c r="X33" s="68" ph="1"/>
      <c r="Y33" s="68" ph="1"/>
      <c r="Z33" s="68" ph="1"/>
      <c r="AA33" s="71" ph="1"/>
      <c r="AB33" s="71" ph="1"/>
      <c r="AC33" s="71" ph="1"/>
      <c r="AD33" s="71" ph="1"/>
      <c r="AE33" s="72"/>
      <c r="AF33" s="72"/>
      <c r="AG33" s="72"/>
      <c r="AH33" s="72"/>
    </row>
    <row r="34" spans="1:34" ht="17.399999999999999" customHeight="1" x14ac:dyDescent="0.5">
      <c r="A34" s="2"/>
      <c r="B34" s="2"/>
      <c r="C34" s="2"/>
      <c r="D34" s="2"/>
      <c r="E34" s="2"/>
      <c r="F34" s="2"/>
      <c r="G34" s="2"/>
      <c r="H34" s="2"/>
      <c r="J34" s="61" ph="1"/>
      <c r="K34" s="59">
        <v>11972.302044361886</v>
      </c>
      <c r="L34" s="59">
        <f t="shared" si="3"/>
        <v>38347283448.091118</v>
      </c>
      <c r="M34" s="66">
        <f t="shared" si="4"/>
        <v>0.19607278898859418</v>
      </c>
      <c r="N34" s="67" ph="1"/>
      <c r="O34" s="67" ph="1"/>
      <c r="P34" s="67" ph="1"/>
      <c r="Q34" s="67" ph="1"/>
      <c r="R34" s="67" ph="1"/>
      <c r="S34" s="67" ph="1"/>
      <c r="T34" s="67" ph="1"/>
      <c r="U34" s="67" ph="1"/>
      <c r="V34" s="67" ph="1"/>
      <c r="W34" s="68" ph="1"/>
      <c r="X34" s="68" ph="1"/>
      <c r="Y34" s="68" ph="1"/>
      <c r="Z34" s="68" ph="1"/>
      <c r="AA34" s="71" ph="1"/>
      <c r="AB34" s="71" ph="1"/>
      <c r="AC34" s="71" ph="1"/>
      <c r="AD34" s="71" ph="1"/>
      <c r="AE34" s="72"/>
      <c r="AF34" s="72"/>
      <c r="AG34" s="72"/>
      <c r="AH34" s="72"/>
    </row>
    <row r="35" spans="1:34" ht="17.399999999999999" customHeight="1" x14ac:dyDescent="0.5">
      <c r="A35" s="2"/>
      <c r="B35" s="2"/>
      <c r="C35" s="2"/>
      <c r="D35" s="2"/>
      <c r="E35" s="2"/>
      <c r="F35" s="2"/>
      <c r="G35" s="2"/>
      <c r="H35" s="2"/>
      <c r="J35" s="61" ph="1"/>
      <c r="K35" s="59">
        <v>24916.172006869401</v>
      </c>
      <c r="L35" s="59">
        <f t="shared" si="3"/>
        <v>49244073192.656616</v>
      </c>
      <c r="M35" s="66">
        <f t="shared" si="4"/>
        <v>0.25178896401130296</v>
      </c>
      <c r="N35" s="67" ph="1"/>
      <c r="O35" s="67" ph="1"/>
      <c r="P35" s="67" ph="1"/>
      <c r="Q35" s="67" ph="1"/>
      <c r="R35" s="67" ph="1"/>
      <c r="S35" s="67" ph="1"/>
      <c r="T35" s="67" ph="1"/>
      <c r="U35" s="67" ph="1"/>
      <c r="V35" s="67" ph="1"/>
      <c r="W35" s="68" ph="1"/>
      <c r="X35" s="68" ph="1"/>
      <c r="Y35" s="68" ph="1"/>
      <c r="Z35" s="68" ph="1"/>
      <c r="AA35" s="71" ph="1"/>
      <c r="AB35" s="71" ph="1"/>
      <c r="AC35" s="71" ph="1"/>
      <c r="AD35" s="71" ph="1"/>
      <c r="AE35" s="72"/>
      <c r="AF35" s="72"/>
      <c r="AG35" s="72"/>
      <c r="AH35" s="72"/>
    </row>
    <row r="36" spans="1:34" ht="17.399999999999999" customHeight="1" x14ac:dyDescent="0.5">
      <c r="A36" s="2"/>
      <c r="B36" s="2"/>
      <c r="C36" s="2"/>
      <c r="D36" s="2"/>
      <c r="E36" s="2"/>
      <c r="F36" s="2"/>
      <c r="G36" s="2"/>
      <c r="H36" s="2"/>
      <c r="J36" s="61" ph="1"/>
      <c r="K36" s="59">
        <v>9401.8516505529024</v>
      </c>
      <c r="L36" s="59">
        <f t="shared" si="3"/>
        <v>0</v>
      </c>
      <c r="M36" s="66">
        <f t="shared" si="4"/>
        <v>0</v>
      </c>
      <c r="N36" s="67" ph="1"/>
      <c r="O36" s="67" ph="1"/>
      <c r="P36" s="67" ph="1"/>
      <c r="Q36" s="67" ph="1"/>
      <c r="R36" s="67" ph="1"/>
      <c r="S36" s="67" ph="1"/>
      <c r="T36" s="67" ph="1"/>
      <c r="U36" s="67" ph="1"/>
      <c r="V36" s="67" ph="1"/>
      <c r="W36" s="68" ph="1"/>
      <c r="X36" s="68" ph="1"/>
      <c r="Y36" s="68" ph="1"/>
      <c r="Z36" s="68" ph="1"/>
      <c r="AA36" s="71" ph="1"/>
      <c r="AB36" s="71" ph="1"/>
      <c r="AC36" s="71" ph="1"/>
      <c r="AD36" s="71" ph="1"/>
      <c r="AE36" s="72"/>
      <c r="AF36" s="72"/>
      <c r="AG36" s="72"/>
      <c r="AH36" s="72"/>
    </row>
    <row r="37" spans="1:34" ht="17.399999999999999" customHeight="1" x14ac:dyDescent="0.5">
      <c r="A37" s="2"/>
      <c r="B37" s="2"/>
      <c r="C37" s="2"/>
      <c r="D37" s="2"/>
      <c r="E37" s="2"/>
      <c r="F37" s="2"/>
      <c r="G37" s="2"/>
      <c r="H37" s="2"/>
      <c r="J37" s="65" ph="1"/>
      <c r="K37" s="69">
        <v>32949.092905525271</v>
      </c>
      <c r="L37" s="59">
        <f t="shared" si="3"/>
        <v>132089618548.96027</v>
      </c>
      <c r="M37" s="66">
        <f t="shared" si="4"/>
        <v>0.67538499670759367</v>
      </c>
      <c r="N37" s="68" ph="1"/>
      <c r="O37" s="68" ph="1"/>
      <c r="P37" s="68" ph="1"/>
      <c r="Q37" s="68" ph="1"/>
      <c r="R37" s="68" ph="1"/>
      <c r="S37" s="68" ph="1"/>
      <c r="T37" s="68" ph="1"/>
      <c r="U37" s="68" ph="1"/>
      <c r="V37" s="68" ph="1"/>
      <c r="W37" s="68" ph="1"/>
      <c r="X37" s="68" ph="1"/>
      <c r="Y37" s="68" ph="1"/>
      <c r="Z37" s="68" ph="1"/>
      <c r="AA37" s="71" ph="1"/>
      <c r="AB37" s="71" ph="1"/>
      <c r="AC37" s="71" ph="1"/>
      <c r="AD37" s="71" ph="1"/>
      <c r="AE37" s="72"/>
      <c r="AF37" s="72"/>
      <c r="AG37" s="72"/>
      <c r="AH37" s="72"/>
    </row>
    <row r="38" spans="1:34" ht="17.399999999999999" customHeight="1" x14ac:dyDescent="0.5">
      <c r="A38" s="2"/>
      <c r="B38" s="2"/>
      <c r="C38" s="2"/>
      <c r="D38" s="2"/>
      <c r="E38" s="2"/>
      <c r="F38" s="2"/>
      <c r="G38" s="2"/>
      <c r="H38" s="2"/>
      <c r="J38" s="65" ph="1"/>
      <c r="K38" s="69">
        <v>12717.234220754974</v>
      </c>
      <c r="L38" s="59">
        <f t="shared" si="3"/>
        <v>0</v>
      </c>
      <c r="M38" s="66">
        <f t="shared" si="4"/>
        <v>0</v>
      </c>
      <c r="N38" s="68" ph="1"/>
      <c r="O38" s="68" ph="1"/>
      <c r="P38" s="68" ph="1"/>
      <c r="Q38" s="68" ph="1"/>
      <c r="R38" s="68" ph="1"/>
      <c r="S38" s="68" ph="1"/>
      <c r="T38" s="68" ph="1"/>
      <c r="U38" s="68" ph="1"/>
      <c r="V38" s="68" ph="1"/>
      <c r="W38" s="68" ph="1"/>
      <c r="X38" s="68" ph="1"/>
      <c r="Y38" s="68" ph="1"/>
      <c r="Z38" s="68" ph="1"/>
      <c r="AA38" s="71" ph="1"/>
      <c r="AB38" s="71" ph="1"/>
      <c r="AC38" s="71" ph="1"/>
      <c r="AD38" s="71" ph="1"/>
      <c r="AE38" s="72"/>
      <c r="AF38" s="72"/>
      <c r="AG38" s="72"/>
      <c r="AH38" s="72"/>
    </row>
    <row r="39" spans="1:34" ht="26.4" x14ac:dyDescent="0.5">
      <c r="A39" s="2"/>
      <c r="B39" s="2"/>
      <c r="C39" s="2"/>
      <c r="D39" s="2"/>
      <c r="E39" s="2"/>
      <c r="F39" s="2"/>
      <c r="G39" s="2"/>
      <c r="H39" s="2"/>
      <c r="J39" s="65" ph="1"/>
      <c r="K39" s="69">
        <v>3511.2341944759269</v>
      </c>
      <c r="L39" s="59">
        <f t="shared" si="3"/>
        <v>0</v>
      </c>
      <c r="M39" s="66">
        <f t="shared" si="4"/>
        <v>0</v>
      </c>
      <c r="N39" s="68" ph="1"/>
      <c r="O39" s="68" ph="1"/>
      <c r="P39" s="68" ph="1"/>
      <c r="Q39" s="68" ph="1"/>
      <c r="R39" s="68" ph="1"/>
      <c r="S39" s="68" ph="1"/>
      <c r="T39" s="68" ph="1"/>
      <c r="U39" s="68" ph="1"/>
      <c r="V39" s="68" ph="1"/>
      <c r="W39" s="68" ph="1"/>
      <c r="X39" s="68" ph="1"/>
      <c r="Y39" s="68" ph="1"/>
      <c r="Z39" s="68" ph="1"/>
      <c r="AA39" s="71" ph="1"/>
      <c r="AB39" s="71" ph="1"/>
      <c r="AC39" s="71" ph="1"/>
      <c r="AD39" s="71" ph="1"/>
      <c r="AE39" s="72"/>
      <c r="AF39" s="72"/>
      <c r="AG39" s="72"/>
      <c r="AH39" s="72"/>
    </row>
    <row r="40" spans="1:34" ht="26.4" x14ac:dyDescent="0.5">
      <c r="J40" s="65" ph="1"/>
      <c r="K40" s="69">
        <v>8509.4223038973996</v>
      </c>
      <c r="L40" s="59">
        <f t="shared" si="3"/>
        <v>0</v>
      </c>
      <c r="M40" s="66">
        <f t="shared" si="4"/>
        <v>0</v>
      </c>
      <c r="N40" s="68" ph="1"/>
      <c r="O40" s="68" ph="1"/>
      <c r="P40" s="68" ph="1"/>
      <c r="Q40" s="68" ph="1"/>
      <c r="R40" s="68" ph="1"/>
      <c r="S40" s="68" ph="1"/>
      <c r="T40" s="68" ph="1"/>
      <c r="U40" s="68" ph="1"/>
      <c r="V40" s="68" ph="1"/>
      <c r="W40" s="68" ph="1"/>
      <c r="X40" s="68" ph="1"/>
      <c r="Y40" s="68" ph="1"/>
      <c r="Z40" s="68" ph="1"/>
      <c r="AA40" s="71" ph="1"/>
      <c r="AB40" s="71" ph="1"/>
      <c r="AC40" s="71" ph="1"/>
      <c r="AD40" s="71" ph="1"/>
      <c r="AE40" s="72"/>
      <c r="AF40" s="72"/>
      <c r="AG40" s="72"/>
      <c r="AH40" s="72"/>
    </row>
    <row r="41" spans="1:34" ht="26.4" x14ac:dyDescent="0.5">
      <c r="J41" s="64" ph="1"/>
      <c r="K41" s="70">
        <v>2287.7164572690672</v>
      </c>
      <c r="L41" s="59">
        <f t="shared" si="3"/>
        <v>15508.097427203897</v>
      </c>
      <c r="M41" s="66">
        <f t="shared" si="4"/>
        <v>7.9294167436261321E-8</v>
      </c>
      <c r="N41" s="71" ph="1"/>
      <c r="O41" s="71" ph="1"/>
      <c r="P41" s="71" ph="1"/>
      <c r="Q41" s="71" ph="1"/>
      <c r="R41" s="71" ph="1"/>
      <c r="S41" s="71" ph="1"/>
      <c r="T41" s="71" ph="1"/>
      <c r="U41" s="71" ph="1"/>
      <c r="V41" s="71" ph="1"/>
      <c r="W41" s="71" ph="1"/>
      <c r="X41" s="71" ph="1"/>
      <c r="Y41" s="71" ph="1"/>
      <c r="Z41" s="71" ph="1"/>
      <c r="AA41" s="71" ph="1"/>
      <c r="AB41" s="71" ph="1"/>
      <c r="AC41" s="71" ph="1"/>
      <c r="AD41" s="71" ph="1"/>
      <c r="AE41" s="72"/>
      <c r="AF41" s="72"/>
      <c r="AG41" s="72"/>
      <c r="AH41" s="72"/>
    </row>
    <row r="42" spans="1:34" ht="26.4" x14ac:dyDescent="0.5">
      <c r="J42" s="64" ph="1"/>
      <c r="K42" s="70">
        <v>8388.6655063991693</v>
      </c>
      <c r="L42" s="59">
        <f t="shared" si="3"/>
        <v>0</v>
      </c>
      <c r="M42" s="66">
        <f t="shared" si="4"/>
        <v>0</v>
      </c>
      <c r="N42" s="71" ph="1"/>
      <c r="O42" s="71" ph="1"/>
      <c r="P42" s="71" ph="1"/>
      <c r="Q42" s="71" ph="1"/>
      <c r="R42" s="71" ph="1"/>
      <c r="S42" s="71" ph="1"/>
      <c r="T42" s="71" ph="1"/>
      <c r="U42" s="71" ph="1"/>
      <c r="V42" s="71" ph="1"/>
      <c r="W42" s="71" ph="1"/>
      <c r="X42" s="71" ph="1"/>
      <c r="Y42" s="71" ph="1"/>
      <c r="Z42" s="71" ph="1"/>
      <c r="AA42" s="71" ph="1"/>
      <c r="AB42" s="71" ph="1"/>
      <c r="AC42" s="71" ph="1"/>
      <c r="AD42" s="71" ph="1"/>
      <c r="AE42" s="72"/>
      <c r="AF42" s="72"/>
      <c r="AG42" s="72"/>
      <c r="AH42" s="72"/>
    </row>
    <row r="43" spans="1:34" ht="26.4" x14ac:dyDescent="0.5">
      <c r="J43" s="64" ph="1"/>
      <c r="K43" s="70" t="e">
        <v>#N/A</v>
      </c>
      <c r="L43" s="59" t="e">
        <f>K43*#REF!</f>
        <v>#N/A</v>
      </c>
      <c r="M43" s="66" t="e">
        <f t="shared" si="4"/>
        <v>#N/A</v>
      </c>
      <c r="N43" s="71" ph="1"/>
      <c r="O43" s="71" ph="1"/>
      <c r="P43" s="71" ph="1"/>
      <c r="Q43" s="71" ph="1"/>
      <c r="R43" s="71" ph="1"/>
      <c r="S43" s="71" ph="1"/>
      <c r="T43" s="71" ph="1"/>
      <c r="U43" s="71" ph="1"/>
      <c r="V43" s="71" ph="1"/>
      <c r="W43" s="71" ph="1"/>
      <c r="X43" s="71" ph="1"/>
      <c r="Y43" s="71" ph="1"/>
      <c r="Z43" s="71" ph="1"/>
      <c r="AA43" s="71" ph="1"/>
      <c r="AB43" s="71" ph="1"/>
      <c r="AC43" s="71" ph="1"/>
      <c r="AD43" s="71" ph="1"/>
      <c r="AE43" s="72"/>
      <c r="AF43" s="72"/>
      <c r="AG43" s="72"/>
      <c r="AH43" s="72"/>
    </row>
    <row r="44" spans="1:34" ht="26.4" x14ac:dyDescent="0.5">
      <c r="J44" s="64" ph="1"/>
      <c r="K44" s="70" t="e">
        <v>#N/A</v>
      </c>
      <c r="L44" s="59" t="e">
        <f>K44*#REF!</f>
        <v>#N/A</v>
      </c>
      <c r="M44" s="66" t="e">
        <f t="shared" si="4"/>
        <v>#N/A</v>
      </c>
      <c r="N44" s="71" ph="1"/>
      <c r="O44" s="71" ph="1"/>
      <c r="P44" s="71" ph="1"/>
      <c r="Q44" s="71" ph="1"/>
      <c r="R44" s="71" ph="1"/>
      <c r="S44" s="71" ph="1"/>
      <c r="T44" s="71" ph="1"/>
      <c r="U44" s="71" ph="1"/>
      <c r="V44" s="71" ph="1"/>
      <c r="W44" s="71" ph="1"/>
      <c r="X44" s="71" ph="1"/>
      <c r="Y44" s="71" ph="1"/>
      <c r="Z44" s="71" ph="1"/>
      <c r="AA44" s="71" ph="1"/>
      <c r="AB44" s="71" ph="1"/>
      <c r="AC44" s="71" ph="1"/>
      <c r="AD44" s="71" ph="1"/>
      <c r="AE44" s="72"/>
      <c r="AF44" s="72"/>
      <c r="AG44" s="72"/>
      <c r="AH44" s="72"/>
    </row>
    <row r="45" spans="1:34" ht="24" x14ac:dyDescent="0.3">
      <c r="J45" s="64" ph="1"/>
      <c r="K45" s="57" ph="1"/>
      <c r="L45" s="57" ph="1"/>
      <c r="M45" s="57" ph="1"/>
      <c r="N45" s="71" ph="1"/>
      <c r="O45" s="71" ph="1"/>
      <c r="P45" s="71" ph="1"/>
      <c r="Q45" s="71" ph="1"/>
      <c r="R45" s="71" ph="1"/>
      <c r="S45" s="71" ph="1"/>
      <c r="T45" s="71" ph="1"/>
      <c r="U45" s="71" ph="1"/>
      <c r="V45" s="71" ph="1"/>
      <c r="W45" s="71" ph="1"/>
      <c r="X45" s="71" ph="1"/>
      <c r="Y45" s="71" ph="1"/>
      <c r="Z45" s="71" ph="1"/>
      <c r="AA45" s="71" ph="1"/>
      <c r="AB45" s="71" ph="1"/>
      <c r="AC45" s="71" ph="1"/>
      <c r="AD45" s="71" ph="1"/>
      <c r="AE45" s="72"/>
      <c r="AF45" s="72"/>
      <c r="AG45" s="72"/>
      <c r="AH45" s="72"/>
    </row>
    <row r="46" spans="1:34" ht="24" x14ac:dyDescent="0.3">
      <c r="J46" s="64" ph="1"/>
      <c r="K46" s="71" ph="1"/>
      <c r="L46" s="71" ph="1"/>
      <c r="M46" s="71" ph="1"/>
      <c r="N46" s="71" ph="1"/>
      <c r="O46" s="71" ph="1"/>
      <c r="P46" s="71" ph="1"/>
      <c r="Q46" s="71" ph="1"/>
      <c r="R46" s="71" ph="1"/>
      <c r="S46" s="71" ph="1"/>
      <c r="T46" s="71" ph="1"/>
      <c r="U46" s="71" ph="1"/>
      <c r="V46" s="71" ph="1"/>
      <c r="W46" s="71" ph="1"/>
      <c r="X46" s="71" ph="1"/>
      <c r="Y46" s="71" ph="1"/>
      <c r="Z46" s="71" ph="1"/>
      <c r="AA46" s="71" ph="1"/>
      <c r="AB46" s="71" ph="1"/>
      <c r="AC46" s="71" ph="1"/>
      <c r="AD46" s="71" ph="1"/>
      <c r="AE46" s="72"/>
      <c r="AF46" s="72"/>
      <c r="AG46" s="72"/>
      <c r="AH46" s="72"/>
    </row>
    <row r="47" spans="1:34" ht="24" x14ac:dyDescent="0.3">
      <c r="J47" s="64" ph="1"/>
      <c r="K47" s="71" ph="1"/>
      <c r="L47" s="71" ph="1"/>
      <c r="M47" s="71" ph="1"/>
      <c r="N47" s="71" ph="1"/>
      <c r="O47" s="71" ph="1"/>
      <c r="P47" s="71" ph="1"/>
      <c r="Q47" s="71" ph="1"/>
      <c r="R47" s="71" ph="1"/>
      <c r="S47" s="71" ph="1"/>
      <c r="T47" s="71" ph="1"/>
      <c r="U47" s="71" ph="1"/>
      <c r="V47" s="71" ph="1"/>
      <c r="W47" s="71" ph="1"/>
      <c r="X47" s="71" ph="1"/>
      <c r="Y47" s="71" ph="1"/>
      <c r="Z47" s="71" ph="1"/>
      <c r="AA47" s="71" ph="1"/>
      <c r="AB47" s="71" ph="1"/>
      <c r="AC47" s="71" ph="1"/>
      <c r="AD47" s="71" ph="1"/>
      <c r="AE47" s="72"/>
      <c r="AF47" s="72"/>
      <c r="AG47" s="72"/>
      <c r="AH47" s="72"/>
    </row>
    <row r="48" spans="1:34" ht="24" x14ac:dyDescent="0.3">
      <c r="J48" s="64" ph="1"/>
      <c r="K48" s="71" ph="1"/>
      <c r="L48" s="71" ph="1"/>
      <c r="M48" s="71" ph="1"/>
      <c r="N48" s="71" ph="1"/>
      <c r="O48" s="71" ph="1"/>
      <c r="P48" s="71" ph="1"/>
      <c r="Q48" s="71" ph="1"/>
      <c r="R48" s="71" ph="1"/>
      <c r="S48" s="71" ph="1"/>
      <c r="T48" s="71" ph="1"/>
      <c r="U48" s="71" ph="1"/>
      <c r="V48" s="71" ph="1"/>
      <c r="W48" s="71" ph="1"/>
      <c r="X48" s="71" ph="1"/>
      <c r="Y48" s="71" ph="1"/>
      <c r="Z48" s="71" ph="1"/>
      <c r="AA48" s="71" ph="1"/>
      <c r="AB48" s="71" ph="1"/>
      <c r="AC48" s="71" ph="1"/>
      <c r="AD48" s="71" ph="1"/>
      <c r="AE48" s="72"/>
      <c r="AF48" s="72"/>
      <c r="AG48" s="72"/>
      <c r="AH48" s="72"/>
    </row>
    <row r="49" spans="10:34" ht="24" x14ac:dyDescent="0.3">
      <c r="J49" s="64" ph="1"/>
      <c r="K49" s="71" ph="1"/>
      <c r="L49" s="71" ph="1"/>
      <c r="M49" s="71" ph="1"/>
      <c r="N49" s="71" ph="1"/>
      <c r="O49" s="71" ph="1"/>
      <c r="P49" s="71" ph="1"/>
      <c r="Q49" s="71" ph="1"/>
      <c r="R49" s="71" ph="1"/>
      <c r="S49" s="71" ph="1"/>
      <c r="T49" s="71" ph="1"/>
      <c r="U49" s="71" ph="1"/>
      <c r="V49" s="71" ph="1"/>
      <c r="W49" s="71" ph="1"/>
      <c r="X49" s="71" ph="1"/>
      <c r="Y49" s="71" ph="1"/>
      <c r="Z49" s="71" ph="1"/>
      <c r="AA49" s="71" ph="1"/>
      <c r="AB49" s="71" ph="1"/>
      <c r="AC49" s="71" ph="1"/>
      <c r="AD49" s="71" ph="1"/>
      <c r="AE49" s="72"/>
      <c r="AF49" s="72"/>
      <c r="AG49" s="72"/>
      <c r="AH49" s="72"/>
    </row>
    <row r="50" spans="10:34" ht="24" x14ac:dyDescent="0.3">
      <c r="J50" s="64" ph="1"/>
      <c r="K50" s="71" ph="1"/>
      <c r="L50" s="71" ph="1"/>
      <c r="M50" s="71" ph="1"/>
      <c r="N50" s="71" ph="1"/>
      <c r="O50" s="71" ph="1"/>
      <c r="P50" s="71" ph="1"/>
      <c r="Q50" s="71" ph="1"/>
      <c r="R50" s="71" ph="1"/>
      <c r="S50" s="71" ph="1"/>
      <c r="T50" s="71" ph="1"/>
      <c r="U50" s="71" ph="1"/>
      <c r="V50" s="71" ph="1"/>
      <c r="W50" s="71" ph="1"/>
      <c r="X50" s="71" ph="1"/>
      <c r="Y50" s="71" ph="1"/>
      <c r="Z50" s="71" ph="1"/>
      <c r="AA50" s="71" ph="1"/>
      <c r="AB50" s="71" ph="1"/>
      <c r="AC50" s="71" ph="1"/>
      <c r="AD50" s="71" ph="1"/>
      <c r="AE50" s="72"/>
      <c r="AF50" s="72"/>
      <c r="AG50" s="72"/>
      <c r="AH50" s="72"/>
    </row>
    <row r="51" spans="10:34" ht="24" x14ac:dyDescent="0.3">
      <c r="J51" s="64" ph="1"/>
      <c r="K51" s="71" ph="1"/>
      <c r="L51" s="71" ph="1"/>
      <c r="M51" s="71" ph="1"/>
      <c r="N51" s="71" ph="1"/>
      <c r="O51" s="71" ph="1"/>
      <c r="P51" s="71" ph="1"/>
      <c r="Q51" s="71" ph="1"/>
      <c r="R51" s="71" ph="1"/>
      <c r="S51" s="71" ph="1"/>
      <c r="T51" s="71" ph="1"/>
      <c r="U51" s="71" ph="1"/>
      <c r="V51" s="71" ph="1"/>
      <c r="W51" s="71" ph="1"/>
      <c r="X51" s="71" ph="1"/>
      <c r="Y51" s="71" ph="1"/>
      <c r="Z51" s="71" ph="1"/>
      <c r="AA51" s="71" ph="1"/>
      <c r="AB51" s="71" ph="1"/>
      <c r="AC51" s="71" ph="1"/>
      <c r="AD51" s="71" ph="1"/>
      <c r="AE51" s="72"/>
      <c r="AF51" s="72"/>
      <c r="AG51" s="72"/>
      <c r="AH51" s="72"/>
    </row>
    <row r="52" spans="10:34" ht="24" x14ac:dyDescent="0.3">
      <c r="J52" s="64" ph="1"/>
      <c r="K52" s="71" ph="1"/>
      <c r="L52" s="71" ph="1"/>
      <c r="M52" s="71" ph="1"/>
      <c r="N52" s="71" ph="1"/>
      <c r="O52" s="71" ph="1"/>
      <c r="P52" s="71" ph="1"/>
      <c r="Q52" s="71" ph="1"/>
      <c r="R52" s="71" ph="1"/>
      <c r="S52" s="71" ph="1"/>
      <c r="T52" s="71" ph="1"/>
      <c r="U52" s="71" ph="1"/>
      <c r="V52" s="71" ph="1"/>
      <c r="W52" s="71" ph="1"/>
      <c r="X52" s="71" ph="1"/>
      <c r="Y52" s="71" ph="1"/>
      <c r="Z52" s="71" ph="1"/>
      <c r="AA52" s="71" ph="1"/>
      <c r="AB52" s="71" ph="1"/>
      <c r="AC52" s="71" ph="1"/>
      <c r="AD52" s="71" ph="1"/>
      <c r="AE52" s="72"/>
      <c r="AF52" s="72"/>
      <c r="AG52" s="72"/>
      <c r="AH52" s="72"/>
    </row>
    <row r="53" spans="10:34" ht="24" x14ac:dyDescent="0.3">
      <c r="J53" s="64" ph="1"/>
      <c r="K53" s="71" ph="1"/>
      <c r="L53" s="71" ph="1"/>
      <c r="M53" s="71" ph="1"/>
      <c r="N53" s="71" ph="1"/>
      <c r="O53" s="71" ph="1"/>
      <c r="P53" s="71" ph="1"/>
      <c r="Q53" s="71" ph="1"/>
      <c r="R53" s="71" ph="1"/>
      <c r="S53" s="71" ph="1"/>
      <c r="T53" s="71" ph="1"/>
      <c r="U53" s="71" ph="1"/>
      <c r="V53" s="71" ph="1"/>
      <c r="W53" s="71" ph="1"/>
      <c r="X53" s="71" ph="1"/>
      <c r="Y53" s="71" ph="1"/>
      <c r="Z53" s="71" ph="1"/>
      <c r="AA53" s="71" ph="1"/>
      <c r="AB53" s="71" ph="1"/>
      <c r="AC53" s="71" ph="1"/>
      <c r="AD53" s="71" ph="1"/>
      <c r="AE53" s="72"/>
      <c r="AF53" s="72"/>
      <c r="AG53" s="72"/>
      <c r="AH53" s="72"/>
    </row>
    <row r="54" spans="10:34" ht="24" x14ac:dyDescent="0.3">
      <c r="J54" s="64" ph="1"/>
      <c r="K54" s="71" ph="1"/>
      <c r="L54" s="71" ph="1"/>
      <c r="M54" s="71" ph="1"/>
      <c r="N54" s="71" ph="1"/>
      <c r="O54" s="71" ph="1"/>
      <c r="P54" s="71" ph="1"/>
      <c r="Q54" s="71" ph="1"/>
      <c r="R54" s="71" ph="1"/>
      <c r="S54" s="71" ph="1"/>
      <c r="T54" s="71" ph="1"/>
      <c r="U54" s="71" ph="1"/>
      <c r="V54" s="71" ph="1"/>
      <c r="W54" s="71" ph="1"/>
      <c r="X54" s="71" ph="1"/>
      <c r="Y54" s="71" ph="1"/>
      <c r="Z54" s="71" ph="1"/>
      <c r="AA54" s="71" ph="1"/>
      <c r="AB54" s="71" ph="1"/>
      <c r="AC54" s="71" ph="1"/>
      <c r="AD54" s="71" ph="1"/>
      <c r="AE54" s="72"/>
      <c r="AF54" s="72"/>
      <c r="AG54" s="72"/>
      <c r="AH54" s="72"/>
    </row>
    <row r="55" spans="10:34" ht="24" x14ac:dyDescent="0.3">
      <c r="J55" s="64" ph="1"/>
      <c r="K55" s="64" ph="1"/>
      <c r="L55" s="64" ph="1"/>
      <c r="M55" s="64" ph="1"/>
      <c r="N55" s="64" ph="1"/>
      <c r="O55" s="64" ph="1"/>
      <c r="P55" s="64" ph="1"/>
      <c r="Q55" s="64" ph="1"/>
      <c r="R55" s="64" ph="1"/>
      <c r="S55" s="64" ph="1"/>
      <c r="T55" s="64" ph="1"/>
      <c r="U55" s="64" ph="1"/>
      <c r="V55" s="64" ph="1"/>
      <c r="W55" s="64" ph="1"/>
      <c r="X55" s="64" ph="1"/>
      <c r="Y55" s="64" ph="1"/>
      <c r="Z55" s="64" ph="1"/>
      <c r="AA55" s="64" ph="1"/>
      <c r="AB55" s="64" ph="1"/>
      <c r="AC55" s="64" ph="1"/>
      <c r="AD55" s="64" ph="1"/>
    </row>
    <row r="56" spans="10:34" ht="24" x14ac:dyDescent="0.3">
      <c r="J56" s="64" ph="1"/>
      <c r="K56" s="64" ph="1"/>
      <c r="L56" s="64" ph="1"/>
      <c r="M56" s="64" ph="1"/>
      <c r="N56" s="64" ph="1"/>
      <c r="O56" s="64" ph="1"/>
      <c r="P56" s="64" ph="1"/>
      <c r="Q56" s="64" ph="1"/>
      <c r="R56" s="64" ph="1"/>
      <c r="S56" s="64" ph="1"/>
      <c r="T56" s="64" ph="1"/>
      <c r="U56" s="64" ph="1"/>
      <c r="V56" s="64" ph="1"/>
      <c r="W56" s="64" ph="1"/>
      <c r="X56" s="64" ph="1"/>
      <c r="Y56" s="64" ph="1"/>
      <c r="Z56" s="64" ph="1"/>
      <c r="AA56" s="64" ph="1"/>
      <c r="AB56" s="64" ph="1"/>
      <c r="AC56" s="64" ph="1"/>
      <c r="AD56" s="64" ph="1"/>
    </row>
    <row r="57" spans="10:34" ht="24" x14ac:dyDescent="0.3">
      <c r="J57" s="64" ph="1"/>
      <c r="K57" s="64" ph="1"/>
      <c r="L57" s="64" ph="1"/>
      <c r="M57" s="64" ph="1"/>
      <c r="N57" s="64" ph="1"/>
      <c r="O57" s="64" ph="1"/>
      <c r="P57" s="64" ph="1"/>
      <c r="Q57" s="64" ph="1"/>
      <c r="R57" s="64" ph="1"/>
      <c r="S57" s="64" ph="1"/>
      <c r="T57" s="64" ph="1"/>
      <c r="U57" s="64" ph="1"/>
      <c r="V57" s="64" ph="1"/>
      <c r="W57" s="64" ph="1"/>
      <c r="X57" s="64" ph="1"/>
      <c r="Y57" s="64" ph="1"/>
      <c r="Z57" s="64" ph="1"/>
      <c r="AA57" s="64" ph="1"/>
      <c r="AB57" s="64" ph="1"/>
      <c r="AC57" s="64" ph="1"/>
      <c r="AD57" s="64" ph="1"/>
    </row>
    <row r="58" spans="10:34" ht="24" x14ac:dyDescent="0.3">
      <c r="J58" s="64" ph="1"/>
      <c r="K58" s="64" ph="1"/>
      <c r="L58" s="64" ph="1"/>
      <c r="M58" s="64" ph="1"/>
      <c r="N58" s="64" ph="1"/>
      <c r="O58" s="64" ph="1"/>
      <c r="P58" s="64" ph="1"/>
      <c r="Q58" s="64" ph="1"/>
      <c r="R58" s="64" ph="1"/>
      <c r="S58" s="64" ph="1"/>
      <c r="T58" s="64" ph="1"/>
      <c r="U58" s="64" ph="1"/>
      <c r="V58" s="64" ph="1"/>
      <c r="W58" s="64" ph="1"/>
      <c r="X58" s="64" ph="1"/>
      <c r="Y58" s="64" ph="1"/>
      <c r="Z58" s="64" ph="1"/>
      <c r="AA58" s="64" ph="1"/>
      <c r="AB58" s="64" ph="1"/>
      <c r="AC58" s="64" ph="1"/>
      <c r="AD58" s="64" ph="1"/>
    </row>
    <row r="59" spans="10:34" ht="24" x14ac:dyDescent="0.3">
      <c r="J59" s="64" ph="1"/>
      <c r="K59" s="64" ph="1"/>
      <c r="L59" s="64" ph="1"/>
      <c r="M59" s="64" ph="1"/>
      <c r="N59" s="64" ph="1"/>
      <c r="O59" s="64" ph="1"/>
      <c r="P59" s="64" ph="1"/>
      <c r="Q59" s="64" ph="1"/>
      <c r="R59" s="64" ph="1"/>
      <c r="S59" s="64" ph="1"/>
      <c r="T59" s="64" ph="1"/>
      <c r="U59" s="64" ph="1"/>
      <c r="V59" s="64" ph="1"/>
      <c r="W59" s="64" ph="1"/>
      <c r="X59" s="64" ph="1"/>
      <c r="Y59" s="64" ph="1"/>
      <c r="Z59" s="64" ph="1"/>
      <c r="AA59" s="64" ph="1"/>
      <c r="AB59" s="64" ph="1"/>
      <c r="AC59" s="64" ph="1"/>
      <c r="AD59" s="64" ph="1"/>
    </row>
    <row r="60" spans="10:34" ht="24" x14ac:dyDescent="0.3">
      <c r="J60" s="64" ph="1"/>
      <c r="K60" s="64" ph="1"/>
      <c r="L60" s="64" ph="1"/>
      <c r="M60" s="64" ph="1"/>
      <c r="N60" s="64" ph="1"/>
      <c r="O60" s="64" ph="1"/>
      <c r="P60" s="64" ph="1"/>
      <c r="Q60" s="64" ph="1"/>
      <c r="R60" s="64" ph="1"/>
      <c r="S60" s="64" ph="1"/>
      <c r="T60" s="64" ph="1"/>
      <c r="U60" s="64" ph="1"/>
      <c r="V60" s="64" ph="1"/>
      <c r="W60" s="64" ph="1"/>
      <c r="X60" s="64" ph="1"/>
      <c r="Y60" s="64" ph="1"/>
      <c r="Z60" s="64" ph="1"/>
      <c r="AA60" s="64" ph="1"/>
      <c r="AB60" s="64" ph="1"/>
      <c r="AC60" s="64" ph="1"/>
      <c r="AD60" s="64" ph="1"/>
    </row>
    <row r="61" spans="10:34" ht="24" x14ac:dyDescent="0.3">
      <c r="J61" s="64" ph="1"/>
      <c r="K61" s="64" ph="1"/>
      <c r="L61" s="64" ph="1"/>
      <c r="M61" s="64" ph="1"/>
      <c r="N61" s="64" ph="1"/>
      <c r="O61" s="64" ph="1"/>
      <c r="P61" s="64" ph="1"/>
      <c r="Q61" s="64" ph="1"/>
      <c r="R61" s="64" ph="1"/>
      <c r="S61" s="64" ph="1"/>
      <c r="T61" s="64" ph="1"/>
      <c r="U61" s="64" ph="1"/>
      <c r="V61" s="64" ph="1"/>
      <c r="W61" s="64" ph="1"/>
      <c r="X61" s="64" ph="1"/>
      <c r="Y61" s="64" ph="1"/>
      <c r="Z61" s="64" ph="1"/>
      <c r="AA61" s="64" ph="1"/>
      <c r="AB61" s="64" ph="1"/>
      <c r="AC61" s="64" ph="1"/>
      <c r="AD61" s="64" ph="1"/>
    </row>
    <row r="62" spans="10:34" ht="24" x14ac:dyDescent="0.3">
      <c r="J62" s="64" ph="1"/>
      <c r="K62" s="64" ph="1"/>
      <c r="L62" s="64" ph="1"/>
      <c r="M62" s="64" ph="1"/>
      <c r="N62" s="64" ph="1"/>
      <c r="O62" s="64" ph="1"/>
      <c r="P62" s="64" ph="1"/>
      <c r="Q62" s="64" ph="1"/>
      <c r="R62" s="64" ph="1"/>
      <c r="S62" s="64" ph="1"/>
      <c r="T62" s="64" ph="1"/>
      <c r="U62" s="64" ph="1"/>
      <c r="V62" s="64" ph="1"/>
      <c r="W62" s="64" ph="1"/>
      <c r="X62" s="64" ph="1"/>
      <c r="Y62" s="64" ph="1"/>
      <c r="Z62" s="64" ph="1"/>
      <c r="AA62" s="64" ph="1"/>
      <c r="AB62" s="64" ph="1"/>
      <c r="AC62" s="64" ph="1"/>
      <c r="AD62" s="64" ph="1"/>
    </row>
    <row r="63" spans="10:34" ht="24" x14ac:dyDescent="0.3">
      <c r="J63" s="64" ph="1"/>
      <c r="K63" s="64" ph="1"/>
      <c r="L63" s="64" ph="1"/>
      <c r="M63" s="64" ph="1"/>
      <c r="N63" s="64" ph="1"/>
      <c r="O63" s="64" ph="1"/>
      <c r="P63" s="64" ph="1"/>
      <c r="Q63" s="64" ph="1"/>
      <c r="R63" s="64" ph="1"/>
      <c r="S63" s="64" ph="1"/>
      <c r="T63" s="64" ph="1"/>
      <c r="U63" s="64" ph="1"/>
      <c r="V63" s="64" ph="1"/>
      <c r="W63" s="64" ph="1"/>
      <c r="X63" s="64" ph="1"/>
      <c r="Y63" s="64" ph="1"/>
      <c r="Z63" s="64" ph="1"/>
      <c r="AA63" s="64" ph="1"/>
      <c r="AB63" s="64" ph="1"/>
      <c r="AC63" s="64" ph="1"/>
      <c r="AD63" s="64" ph="1"/>
    </row>
    <row r="64" spans="10:34" ht="24" x14ac:dyDescent="0.3">
      <c r="J64" s="64" ph="1"/>
      <c r="K64" s="64" ph="1"/>
      <c r="L64" s="64" ph="1"/>
      <c r="M64" s="64" ph="1"/>
      <c r="N64" s="64" ph="1"/>
      <c r="O64" s="64" ph="1"/>
      <c r="P64" s="64" ph="1"/>
      <c r="Q64" s="64" ph="1"/>
      <c r="R64" s="64" ph="1"/>
      <c r="S64" s="64" ph="1"/>
      <c r="T64" s="64" ph="1"/>
      <c r="U64" s="64" ph="1"/>
      <c r="V64" s="64" ph="1"/>
      <c r="W64" s="64" ph="1"/>
      <c r="X64" s="64" ph="1"/>
      <c r="Y64" s="64" ph="1"/>
      <c r="Z64" s="64" ph="1"/>
      <c r="AA64" s="64" ph="1"/>
      <c r="AB64" s="64" ph="1"/>
      <c r="AC64" s="64" ph="1"/>
      <c r="AD64" s="64" ph="1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3C65-0204-4E43-96B9-EB9FBA88BB93}">
  <dimension ref="A1:G52"/>
  <sheetViews>
    <sheetView workbookViewId="0">
      <selection activeCell="E5" sqref="E5"/>
    </sheetView>
  </sheetViews>
  <sheetFormatPr defaultRowHeight="18" x14ac:dyDescent="0.45"/>
  <cols>
    <col min="1" max="1" width="15" bestFit="1" customWidth="1"/>
    <col min="2" max="3" width="9.3984375" bestFit="1" customWidth="1"/>
    <col min="4" max="4" width="9.19921875" bestFit="1" customWidth="1"/>
    <col min="5" max="6" width="9.3984375" bestFit="1" customWidth="1"/>
    <col min="7" max="7" width="12.296875" bestFit="1" customWidth="1"/>
  </cols>
  <sheetData>
    <row r="1" spans="1:7" x14ac:dyDescent="0.4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45">
      <c r="A2" t="s">
        <v>17</v>
      </c>
      <c r="B2">
        <v>158.2662</v>
      </c>
      <c r="C2">
        <v>158.26769999999999</v>
      </c>
      <c r="D2">
        <v>0.36299999999999999</v>
      </c>
      <c r="E2">
        <v>158.43020000000001</v>
      </c>
      <c r="F2">
        <v>157.76070000000001</v>
      </c>
      <c r="G2">
        <v>0.15</v>
      </c>
    </row>
    <row r="3" spans="1:7" x14ac:dyDescent="0.45">
      <c r="A3" t="s">
        <v>18</v>
      </c>
      <c r="B3">
        <v>177.31120000000001</v>
      </c>
      <c r="C3">
        <v>177.31469999999999</v>
      </c>
      <c r="D3">
        <v>0.27800000000000002</v>
      </c>
      <c r="E3">
        <v>177.87020000000001</v>
      </c>
      <c r="F3">
        <v>176.9657</v>
      </c>
      <c r="G3">
        <v>0.35</v>
      </c>
    </row>
    <row r="4" spans="1:7" x14ac:dyDescent="0.45">
      <c r="A4" t="s">
        <v>19</v>
      </c>
      <c r="B4">
        <v>209.50960000000001</v>
      </c>
      <c r="C4">
        <v>209.51740000000001</v>
      </c>
      <c r="D4">
        <v>0.626</v>
      </c>
      <c r="E4">
        <v>209.73859999999999</v>
      </c>
      <c r="F4">
        <v>208.80940000000001</v>
      </c>
      <c r="G4">
        <v>0.78</v>
      </c>
    </row>
    <row r="5" spans="1:7" x14ac:dyDescent="0.45">
      <c r="A5" t="s">
        <v>20</v>
      </c>
      <c r="B5">
        <v>110.5856</v>
      </c>
      <c r="C5">
        <v>110.5894</v>
      </c>
      <c r="D5">
        <v>0.71299999999999997</v>
      </c>
      <c r="E5">
        <v>110.6046</v>
      </c>
      <c r="F5">
        <v>109.8134</v>
      </c>
      <c r="G5">
        <v>0.38</v>
      </c>
    </row>
    <row r="6" spans="1:7" x14ac:dyDescent="0.45">
      <c r="A6" t="s">
        <v>21</v>
      </c>
      <c r="B6">
        <v>88.867599999999996</v>
      </c>
      <c r="C6">
        <v>88.873400000000004</v>
      </c>
      <c r="D6">
        <v>0.40899999999999997</v>
      </c>
      <c r="E6">
        <v>88.932599999999994</v>
      </c>
      <c r="F6">
        <v>88.448400000000007</v>
      </c>
      <c r="G6">
        <v>0.57999999999999996</v>
      </c>
    </row>
    <row r="7" spans="1:7" x14ac:dyDescent="0.45">
      <c r="A7" t="s">
        <v>22</v>
      </c>
      <c r="B7">
        <v>9.5851000000000006</v>
      </c>
      <c r="C7">
        <v>9.5929000000000002</v>
      </c>
      <c r="D7">
        <v>7.0000000000000007E-2</v>
      </c>
      <c r="E7">
        <v>9.5870999999999995</v>
      </c>
      <c r="F7">
        <v>9.5119000000000007</v>
      </c>
      <c r="G7">
        <v>0.78</v>
      </c>
    </row>
    <row r="8" spans="1:7" x14ac:dyDescent="0.45">
      <c r="A8" t="s">
        <v>23</v>
      </c>
      <c r="B8">
        <v>3.2031000000000001</v>
      </c>
      <c r="C8">
        <v>3.2149000000000001</v>
      </c>
      <c r="D8">
        <v>2.1999999999999999E-2</v>
      </c>
      <c r="E8">
        <v>3.2151000000000001</v>
      </c>
      <c r="F8">
        <v>3.2019000000000002</v>
      </c>
      <c r="G8">
        <v>1.18</v>
      </c>
    </row>
    <row r="9" spans="1:7" x14ac:dyDescent="0.45">
      <c r="A9" t="s">
        <v>24</v>
      </c>
      <c r="B9">
        <v>8.5936000000000003</v>
      </c>
      <c r="C9">
        <v>8.5953999999999997</v>
      </c>
      <c r="D9">
        <v>-8.5999999999999993E-2</v>
      </c>
      <c r="E9">
        <v>8.7216000000000005</v>
      </c>
      <c r="F9">
        <v>8.5573999999999995</v>
      </c>
      <c r="G9">
        <v>0.18</v>
      </c>
    </row>
    <row r="10" spans="1:7" x14ac:dyDescent="0.45">
      <c r="A10" t="s">
        <v>25</v>
      </c>
      <c r="B10">
        <v>7.2702</v>
      </c>
      <c r="C10">
        <v>7.2717000000000001</v>
      </c>
      <c r="D10">
        <v>8.0000000000000002E-3</v>
      </c>
      <c r="E10">
        <v>7.2991999999999999</v>
      </c>
      <c r="F10">
        <v>7.2596999999999996</v>
      </c>
      <c r="G10">
        <v>0.15</v>
      </c>
    </row>
    <row r="11" spans="1:7" x14ac:dyDescent="0.45">
      <c r="A11" t="s">
        <v>26</v>
      </c>
      <c r="B11">
        <v>0.48309999999999997</v>
      </c>
      <c r="C11">
        <v>0.4889</v>
      </c>
      <c r="D11">
        <v>2E-3</v>
      </c>
      <c r="E11">
        <v>0.48509999999999998</v>
      </c>
      <c r="F11">
        <v>0.4869</v>
      </c>
      <c r="G11">
        <v>0.57999999999999996</v>
      </c>
    </row>
    <row r="12" spans="1:7" x14ac:dyDescent="0.45">
      <c r="A12" t="s">
        <v>27</v>
      </c>
      <c r="B12">
        <v>1.1202859999999999</v>
      </c>
      <c r="C12">
        <v>1.120304</v>
      </c>
      <c r="D12">
        <v>-8.0000000000000004E-4</v>
      </c>
      <c r="E12">
        <v>1.124266</v>
      </c>
      <c r="F12">
        <v>1.118784</v>
      </c>
      <c r="G12">
        <v>0.18</v>
      </c>
    </row>
    <row r="13" spans="1:7" x14ac:dyDescent="0.45">
      <c r="A13" t="s">
        <v>28</v>
      </c>
      <c r="B13">
        <v>1.3237460000000001</v>
      </c>
      <c r="C13">
        <v>1.323814</v>
      </c>
      <c r="D13">
        <v>1.01E-3</v>
      </c>
      <c r="E13">
        <v>1.3249960000000001</v>
      </c>
      <c r="F13">
        <v>1.320624</v>
      </c>
      <c r="G13">
        <v>0.68</v>
      </c>
    </row>
    <row r="14" spans="1:7" x14ac:dyDescent="0.45">
      <c r="A14" t="s">
        <v>0</v>
      </c>
      <c r="B14">
        <v>158.26599999999999</v>
      </c>
      <c r="C14">
        <v>158.268</v>
      </c>
      <c r="D14">
        <v>0.36299999999999999</v>
      </c>
      <c r="E14">
        <v>158.43</v>
      </c>
      <c r="F14">
        <v>157.761</v>
      </c>
      <c r="G14">
        <v>0.2</v>
      </c>
    </row>
    <row r="15" spans="1:7" x14ac:dyDescent="0.45">
      <c r="A15" t="s">
        <v>1</v>
      </c>
      <c r="B15">
        <v>177.31100000000001</v>
      </c>
      <c r="C15">
        <v>177.315</v>
      </c>
      <c r="D15">
        <v>0.27800000000000002</v>
      </c>
      <c r="E15">
        <v>177.87</v>
      </c>
      <c r="F15">
        <v>176.96600000000001</v>
      </c>
      <c r="G15">
        <v>0.4</v>
      </c>
    </row>
    <row r="16" spans="1:7" x14ac:dyDescent="0.45">
      <c r="A16" t="s">
        <v>2</v>
      </c>
      <c r="B16">
        <v>209.50899999999999</v>
      </c>
      <c r="C16">
        <v>209.518</v>
      </c>
      <c r="D16">
        <v>0.626</v>
      </c>
      <c r="E16">
        <v>209.738</v>
      </c>
      <c r="F16">
        <v>208.81</v>
      </c>
      <c r="G16">
        <v>0.9</v>
      </c>
    </row>
    <row r="17" spans="1:7" x14ac:dyDescent="0.45">
      <c r="A17" t="s">
        <v>3</v>
      </c>
      <c r="B17">
        <v>110.58499999999999</v>
      </c>
      <c r="C17">
        <v>110.59</v>
      </c>
      <c r="D17">
        <v>0.71299999999999997</v>
      </c>
      <c r="E17">
        <v>110.604</v>
      </c>
      <c r="F17">
        <v>109.81399999999999</v>
      </c>
      <c r="G17">
        <v>0.5</v>
      </c>
    </row>
    <row r="18" spans="1:7" x14ac:dyDescent="0.45">
      <c r="A18" t="s">
        <v>4</v>
      </c>
      <c r="B18">
        <v>88.867000000000004</v>
      </c>
      <c r="C18">
        <v>88.873999999999995</v>
      </c>
      <c r="D18">
        <v>0.40899999999999997</v>
      </c>
      <c r="E18">
        <v>88.932000000000002</v>
      </c>
      <c r="F18">
        <v>88.448999999999998</v>
      </c>
      <c r="G18">
        <v>0.7</v>
      </c>
    </row>
    <row r="19" spans="1:7" x14ac:dyDescent="0.45">
      <c r="A19" t="s">
        <v>29</v>
      </c>
      <c r="B19">
        <v>190.67699999999999</v>
      </c>
      <c r="C19">
        <v>190.685</v>
      </c>
      <c r="D19">
        <v>0.83199999999999996</v>
      </c>
      <c r="E19">
        <v>190.85400000000001</v>
      </c>
      <c r="F19">
        <v>189.82400000000001</v>
      </c>
      <c r="G19">
        <v>0.8</v>
      </c>
    </row>
    <row r="20" spans="1:7" x14ac:dyDescent="0.45">
      <c r="A20" t="s">
        <v>30</v>
      </c>
      <c r="B20">
        <v>110.99299999999999</v>
      </c>
      <c r="C20">
        <v>110.999</v>
      </c>
      <c r="D20">
        <v>-1E-3</v>
      </c>
      <c r="E20">
        <v>111.36499999999999</v>
      </c>
      <c r="F20">
        <v>110.68899999999999</v>
      </c>
      <c r="G20">
        <v>0.6</v>
      </c>
    </row>
    <row r="21" spans="1:7" x14ac:dyDescent="0.45">
      <c r="A21" t="s">
        <v>5</v>
      </c>
      <c r="B21">
        <v>9.5850000000000009</v>
      </c>
      <c r="C21">
        <v>9.593</v>
      </c>
      <c r="D21">
        <v>7.0000000000000007E-2</v>
      </c>
      <c r="E21">
        <v>9.5869999999999997</v>
      </c>
      <c r="F21">
        <v>9.5120000000000005</v>
      </c>
      <c r="G21">
        <v>0.8</v>
      </c>
    </row>
    <row r="22" spans="1:7" x14ac:dyDescent="0.45">
      <c r="A22" t="s">
        <v>6</v>
      </c>
      <c r="B22">
        <v>3.2029999999999998</v>
      </c>
      <c r="C22">
        <v>3.2149999999999999</v>
      </c>
      <c r="D22">
        <v>2.1999999999999999E-2</v>
      </c>
      <c r="E22">
        <v>3.2149999999999999</v>
      </c>
      <c r="F22">
        <v>3.202</v>
      </c>
      <c r="G22">
        <v>1.2</v>
      </c>
    </row>
    <row r="23" spans="1:7" x14ac:dyDescent="0.45">
      <c r="A23" t="s">
        <v>7</v>
      </c>
      <c r="B23">
        <v>8.593</v>
      </c>
      <c r="C23">
        <v>8.5960000000000001</v>
      </c>
      <c r="D23">
        <v>-8.5999999999999993E-2</v>
      </c>
      <c r="E23">
        <v>8.7210000000000001</v>
      </c>
      <c r="F23">
        <v>8.5579999999999998</v>
      </c>
      <c r="G23">
        <v>0.3</v>
      </c>
    </row>
    <row r="24" spans="1:7" x14ac:dyDescent="0.45">
      <c r="A24" t="s">
        <v>31</v>
      </c>
      <c r="B24">
        <v>1.86</v>
      </c>
      <c r="C24">
        <v>1.861</v>
      </c>
      <c r="D24">
        <v>1.0999999999999999E-2</v>
      </c>
      <c r="E24">
        <v>1.869</v>
      </c>
      <c r="F24">
        <v>1.8460000000000001</v>
      </c>
      <c r="G24">
        <v>0.1</v>
      </c>
    </row>
    <row r="25" spans="1:7" x14ac:dyDescent="0.45">
      <c r="A25" t="s">
        <v>32</v>
      </c>
      <c r="B25">
        <v>23.643999999999998</v>
      </c>
      <c r="C25">
        <v>23.652999999999999</v>
      </c>
      <c r="D25">
        <v>9.5000000000000001E-2</v>
      </c>
      <c r="E25">
        <v>23.666</v>
      </c>
      <c r="F25">
        <v>23.527000000000001</v>
      </c>
      <c r="G25">
        <v>0.9</v>
      </c>
    </row>
    <row r="26" spans="1:7" x14ac:dyDescent="0.45">
      <c r="A26" t="s">
        <v>33</v>
      </c>
      <c r="B26">
        <v>20.16</v>
      </c>
      <c r="C26">
        <v>20.178000000000001</v>
      </c>
      <c r="D26">
        <v>5.0999999999999997E-2</v>
      </c>
      <c r="E26">
        <v>20.18</v>
      </c>
      <c r="F26">
        <v>20.11</v>
      </c>
      <c r="G26">
        <v>1.8</v>
      </c>
    </row>
    <row r="27" spans="1:7" x14ac:dyDescent="0.45">
      <c r="A27" t="s">
        <v>34</v>
      </c>
      <c r="B27">
        <v>123.604</v>
      </c>
      <c r="C27">
        <v>123.63200000000001</v>
      </c>
      <c r="D27">
        <v>0.29499999999999998</v>
      </c>
      <c r="E27">
        <v>123.747</v>
      </c>
      <c r="F27">
        <v>123.26600000000001</v>
      </c>
      <c r="G27">
        <v>2.8</v>
      </c>
    </row>
    <row r="28" spans="1:7" x14ac:dyDescent="0.45">
      <c r="A28" t="s">
        <v>35</v>
      </c>
      <c r="B28">
        <v>40.409999999999997</v>
      </c>
      <c r="C28">
        <v>40.438000000000002</v>
      </c>
      <c r="D28">
        <v>-0.01</v>
      </c>
      <c r="E28">
        <v>40.606000000000002</v>
      </c>
      <c r="F28">
        <v>40.320999999999998</v>
      </c>
      <c r="G28">
        <v>2.8</v>
      </c>
    </row>
    <row r="29" spans="1:7" x14ac:dyDescent="0.45">
      <c r="A29" t="s">
        <v>8</v>
      </c>
      <c r="B29">
        <v>7.27</v>
      </c>
      <c r="C29">
        <v>7.2720000000000002</v>
      </c>
      <c r="D29">
        <v>8.0000000000000002E-3</v>
      </c>
      <c r="E29">
        <v>7.2990000000000004</v>
      </c>
      <c r="F29">
        <v>7.26</v>
      </c>
      <c r="G29">
        <v>0.2</v>
      </c>
    </row>
    <row r="30" spans="1:7" x14ac:dyDescent="0.45">
      <c r="A30" t="s">
        <v>9</v>
      </c>
      <c r="B30">
        <v>0.48299999999999998</v>
      </c>
      <c r="C30">
        <v>0.48899999999999999</v>
      </c>
      <c r="D30">
        <v>2E-3</v>
      </c>
      <c r="E30">
        <v>0.48499999999999999</v>
      </c>
      <c r="F30">
        <v>0.48699999999999999</v>
      </c>
      <c r="G30">
        <v>0.6</v>
      </c>
    </row>
    <row r="31" spans="1:7" x14ac:dyDescent="0.45">
      <c r="A31" t="s">
        <v>36</v>
      </c>
      <c r="B31">
        <v>16.553000000000001</v>
      </c>
      <c r="C31">
        <v>16.571999999999999</v>
      </c>
      <c r="D31">
        <v>5.6000000000000001E-2</v>
      </c>
      <c r="E31">
        <v>16.559000000000001</v>
      </c>
      <c r="F31">
        <v>16.515000000000001</v>
      </c>
      <c r="G31">
        <v>1.9</v>
      </c>
    </row>
    <row r="32" spans="1:7" x14ac:dyDescent="0.45">
      <c r="A32" t="s">
        <v>37</v>
      </c>
      <c r="B32">
        <v>15.831</v>
      </c>
      <c r="C32">
        <v>15.85</v>
      </c>
      <c r="D32">
        <v>8.9999999999999993E-3</v>
      </c>
      <c r="E32">
        <v>15.92</v>
      </c>
      <c r="F32">
        <v>15.829000000000001</v>
      </c>
      <c r="G32">
        <v>1.9</v>
      </c>
    </row>
    <row r="33" spans="1:7" x14ac:dyDescent="0.45">
      <c r="A33" t="s">
        <v>38</v>
      </c>
      <c r="B33">
        <v>1.1202799999999999</v>
      </c>
      <c r="C33">
        <v>1.1203099999999999</v>
      </c>
      <c r="D33">
        <v>-8.0000000000000004E-4</v>
      </c>
      <c r="E33">
        <v>1.12426</v>
      </c>
      <c r="F33">
        <v>1.11879</v>
      </c>
      <c r="G33">
        <v>0.3</v>
      </c>
    </row>
    <row r="34" spans="1:7" x14ac:dyDescent="0.45">
      <c r="A34" t="s">
        <v>39</v>
      </c>
      <c r="B34">
        <v>1.3237399999999999</v>
      </c>
      <c r="C34">
        <v>1.32382</v>
      </c>
      <c r="D34">
        <v>1.01E-3</v>
      </c>
      <c r="E34">
        <v>1.3249899999999999</v>
      </c>
      <c r="F34">
        <v>1.32063</v>
      </c>
      <c r="G34">
        <v>0.8</v>
      </c>
    </row>
    <row r="35" spans="1:7" x14ac:dyDescent="0.45">
      <c r="A35" t="s">
        <v>40</v>
      </c>
      <c r="B35">
        <v>0.69872999999999996</v>
      </c>
      <c r="C35">
        <v>0.69877</v>
      </c>
      <c r="D35">
        <v>2.99E-3</v>
      </c>
      <c r="E35">
        <v>0.69884000000000002</v>
      </c>
      <c r="F35">
        <v>0.69574000000000003</v>
      </c>
      <c r="G35">
        <v>0.4</v>
      </c>
    </row>
    <row r="36" spans="1:7" x14ac:dyDescent="0.45">
      <c r="A36" t="s">
        <v>41</v>
      </c>
      <c r="B36">
        <v>0.56140999999999996</v>
      </c>
      <c r="C36">
        <v>0.56157000000000001</v>
      </c>
      <c r="D36">
        <v>1.3600000000000001E-3</v>
      </c>
      <c r="E36">
        <v>0.56257999999999997</v>
      </c>
      <c r="F36">
        <v>0.56022000000000005</v>
      </c>
      <c r="G36">
        <v>1.6</v>
      </c>
    </row>
    <row r="37" spans="1:7" x14ac:dyDescent="0.45">
      <c r="A37" t="s">
        <v>42</v>
      </c>
      <c r="B37">
        <v>0.84624999999999995</v>
      </c>
      <c r="C37">
        <v>0.84633000000000003</v>
      </c>
      <c r="D37">
        <v>-7.7999999999999999E-4</v>
      </c>
      <c r="E37">
        <v>0.84846999999999995</v>
      </c>
      <c r="F37">
        <v>0.84589000000000003</v>
      </c>
      <c r="G37">
        <v>0.8</v>
      </c>
    </row>
    <row r="38" spans="1:7" x14ac:dyDescent="0.45">
      <c r="A38" t="s">
        <v>43</v>
      </c>
      <c r="B38">
        <v>1.60321</v>
      </c>
      <c r="C38">
        <v>1.6033599999999999</v>
      </c>
      <c r="D38">
        <v>-7.4700000000000001E-3</v>
      </c>
      <c r="E38">
        <v>1.6115600000000001</v>
      </c>
      <c r="F38">
        <v>1.6032999999999999</v>
      </c>
      <c r="G38">
        <v>1.5</v>
      </c>
    </row>
    <row r="39" spans="1:7" x14ac:dyDescent="0.45">
      <c r="A39" t="s">
        <v>44</v>
      </c>
      <c r="B39">
        <v>1.89445</v>
      </c>
      <c r="C39">
        <v>1.8946000000000001</v>
      </c>
      <c r="D39">
        <v>-5.8599999999999998E-3</v>
      </c>
      <c r="E39">
        <v>1.9012</v>
      </c>
      <c r="F39">
        <v>1.8933800000000001</v>
      </c>
      <c r="G39">
        <v>1.5</v>
      </c>
    </row>
    <row r="40" spans="1:7" x14ac:dyDescent="0.45">
      <c r="A40" t="s">
        <v>45</v>
      </c>
      <c r="B40">
        <v>1.24444</v>
      </c>
      <c r="C40">
        <v>1.2445200000000001</v>
      </c>
      <c r="D40">
        <v>3.0799999999999998E-3</v>
      </c>
      <c r="E40">
        <v>1.2446299999999999</v>
      </c>
      <c r="F40">
        <v>1.24126</v>
      </c>
      <c r="G40">
        <v>0.8</v>
      </c>
    </row>
    <row r="41" spans="1:7" x14ac:dyDescent="0.45">
      <c r="A41" t="s">
        <v>46</v>
      </c>
      <c r="B41">
        <v>0.83004</v>
      </c>
      <c r="C41">
        <v>0.83018999999999998</v>
      </c>
      <c r="D41">
        <v>-9.1E-4</v>
      </c>
      <c r="E41">
        <v>0.83182999999999996</v>
      </c>
      <c r="F41">
        <v>0.82965999999999995</v>
      </c>
      <c r="G41">
        <v>1.5</v>
      </c>
    </row>
    <row r="42" spans="1:7" x14ac:dyDescent="0.45">
      <c r="A42" t="s">
        <v>47</v>
      </c>
      <c r="B42">
        <v>0.92988000000000004</v>
      </c>
      <c r="C42">
        <v>0.93003999999999998</v>
      </c>
      <c r="D42">
        <v>-1.8400000000000001E-3</v>
      </c>
      <c r="E42">
        <v>0.93325000000000002</v>
      </c>
      <c r="F42">
        <v>0.92898000000000003</v>
      </c>
      <c r="G42">
        <v>1.6</v>
      </c>
    </row>
    <row r="43" spans="1:7" x14ac:dyDescent="0.45">
      <c r="A43" t="s">
        <v>48</v>
      </c>
      <c r="B43">
        <v>1.09873</v>
      </c>
      <c r="C43">
        <v>1.099</v>
      </c>
      <c r="D43">
        <v>-7.6000000000000004E-4</v>
      </c>
      <c r="E43">
        <v>1.1007199999999999</v>
      </c>
      <c r="F43">
        <v>1.0980399999999999</v>
      </c>
      <c r="G43">
        <v>2.7</v>
      </c>
    </row>
    <row r="44" spans="1:7" x14ac:dyDescent="0.45">
      <c r="A44" t="s">
        <v>49</v>
      </c>
      <c r="B44">
        <v>1.42591</v>
      </c>
      <c r="C44">
        <v>1.4260600000000001</v>
      </c>
      <c r="D44">
        <v>3.3899999999999998E-3</v>
      </c>
      <c r="E44">
        <v>1.4297800000000001</v>
      </c>
      <c r="F44">
        <v>1.42076</v>
      </c>
      <c r="G44">
        <v>1.5</v>
      </c>
    </row>
    <row r="45" spans="1:7" x14ac:dyDescent="0.45">
      <c r="A45" t="s">
        <v>68</v>
      </c>
      <c r="B45">
        <v>0.99626000000000003</v>
      </c>
      <c r="C45">
        <v>0.99653999999999998</v>
      </c>
      <c r="D45">
        <v>6.6800000000000002E-3</v>
      </c>
      <c r="E45">
        <v>0.99744999999999995</v>
      </c>
      <c r="F45">
        <v>0.98973</v>
      </c>
      <c r="G45">
        <v>2.8</v>
      </c>
    </row>
    <row r="46" spans="1:7" x14ac:dyDescent="0.45">
      <c r="A46" t="s">
        <v>69</v>
      </c>
      <c r="B46">
        <v>59.326500000000003</v>
      </c>
      <c r="C46">
        <v>59.416499999999999</v>
      </c>
      <c r="D46">
        <v>3.9800000000000002E-2</v>
      </c>
      <c r="E46">
        <v>59.4283</v>
      </c>
      <c r="F46">
        <v>59.3127</v>
      </c>
      <c r="G46">
        <v>9</v>
      </c>
    </row>
    <row r="47" spans="1:7" x14ac:dyDescent="0.45">
      <c r="A47" t="s">
        <v>70</v>
      </c>
      <c r="B47">
        <v>22.172599999999999</v>
      </c>
      <c r="C47">
        <v>22.2026</v>
      </c>
      <c r="D47">
        <v>0.31709999999999999</v>
      </c>
      <c r="E47">
        <v>22.2681</v>
      </c>
      <c r="F47">
        <v>21.849599999999999</v>
      </c>
      <c r="G47">
        <v>3</v>
      </c>
    </row>
    <row r="48" spans="1:7" x14ac:dyDescent="0.45">
      <c r="A48" t="s">
        <v>71</v>
      </c>
      <c r="B48">
        <v>19.867599999999999</v>
      </c>
      <c r="C48">
        <v>19.897600000000001</v>
      </c>
      <c r="D48">
        <v>-5.96E-2</v>
      </c>
      <c r="E48">
        <v>19.941700000000001</v>
      </c>
      <c r="F48">
        <v>19.8748</v>
      </c>
      <c r="G48">
        <v>3</v>
      </c>
    </row>
    <row r="49" spans="1:7" x14ac:dyDescent="0.45">
      <c r="A49" t="s">
        <v>50</v>
      </c>
      <c r="B49">
        <v>6.6929299999999996</v>
      </c>
      <c r="C49">
        <v>6.6933699999999998</v>
      </c>
      <c r="D49">
        <v>-9.8099999999999993E-3</v>
      </c>
      <c r="E49">
        <v>6.7036899999999999</v>
      </c>
      <c r="F49">
        <v>6.6920000000000002</v>
      </c>
      <c r="G49">
        <v>4.4000000000000004</v>
      </c>
    </row>
    <row r="50" spans="1:7" x14ac:dyDescent="0.45">
      <c r="A50" t="s">
        <v>51</v>
      </c>
      <c r="B50">
        <v>4.38462</v>
      </c>
      <c r="C50">
        <v>4.3870199999999997</v>
      </c>
      <c r="D50">
        <v>8.2400000000000008E-3</v>
      </c>
      <c r="E50">
        <v>4.3927699999999996</v>
      </c>
      <c r="F50">
        <v>4.3753900000000003</v>
      </c>
      <c r="G50">
        <v>24</v>
      </c>
    </row>
    <row r="51" spans="1:7" x14ac:dyDescent="0.45">
      <c r="A51" t="s">
        <v>72</v>
      </c>
      <c r="B51">
        <v>1.0454399999999999</v>
      </c>
      <c r="C51">
        <v>1.0459099999999999</v>
      </c>
      <c r="D51">
        <v>3.15E-3</v>
      </c>
      <c r="E51">
        <v>1.0458799999999999</v>
      </c>
      <c r="F51">
        <v>1.0389200000000001</v>
      </c>
      <c r="G51">
        <v>4.7</v>
      </c>
    </row>
    <row r="52" spans="1:7" x14ac:dyDescent="0.45">
      <c r="A52" t="s">
        <v>52</v>
      </c>
      <c r="B52">
        <v>158.25800000000001</v>
      </c>
      <c r="C52">
        <v>158.27600000000001</v>
      </c>
      <c r="D52">
        <v>0.36299999999999999</v>
      </c>
      <c r="E52">
        <v>158.43</v>
      </c>
      <c r="F52">
        <v>157.762</v>
      </c>
      <c r="G52">
        <v>1.8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4695A-0A21-4B9F-BB2E-4F4B579641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スワップ計算_みんF</vt:lpstr>
      <vt:lpstr>最適化計算_みんなのFX</vt:lpstr>
      <vt:lpstr>最適化計算_GMO</vt:lpstr>
      <vt:lpstr>スポット価格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2025-08-25T13:24:11Z</dcterms:created>
  <dcterms:modified xsi:type="dcterms:W3CDTF">2026-10-11T12:51:49Z</dcterms:modified>
</cp:coreProperties>
</file>