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Ex1.xml" ContentType="application/vnd.ms-office.chartex+xml"/>
  <Override PartName="/xl/charts/style1.xml" ContentType="application/vnd.ms-office.chartstyle+xml"/>
  <Override PartName="/xl/charts/colors1.xml" ContentType="application/vnd.ms-office.chartcolorstyle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defaultThemeVersion="202300"/>
  <xr:revisionPtr revIDLastSave="63950" documentId="8_{87EA93D7-D23F-4355-A770-8FC40E631A59}" xr6:coauthVersionLast="47" xr6:coauthVersionMax="47" xr10:uidLastSave="{7363207B-A533-4695-82AE-6FC0210EE49D}"/>
  <bookViews>
    <workbookView xWindow="-108" yWindow="-108" windowWidth="23256" windowHeight="12456" firstSheet="1" activeTab="1" xr2:uid="{2C15BBE5-4061-4E27-8236-A5CCF296A8C9}"/>
  </bookViews>
  <sheets>
    <sheet name="スワップ計算_みんF" sheetId="11" state="hidden" r:id="rId1"/>
    <sheet name="最適化計算" sheetId="14" r:id="rId2"/>
    <sheet name="スポット価格" sheetId="4" r:id="rId3"/>
  </sheets>
  <definedNames>
    <definedName name="_xlchart.v1.0" hidden="1">最適化計算!$A$7:$A$19</definedName>
    <definedName name="_xlchart.v1.1" hidden="1">最適化計算!$M$27:$M$39</definedName>
    <definedName name="ExternalData_1" localSheetId="2" hidden="1">スポット価格!$A$1:$G$52</definedName>
    <definedName name="solver_adj" localSheetId="0" hidden="1">スワップ計算_みんF!$B$6,スワップ計算_みんF!$B$7,スワップ計算_みんF!$B$13,スワップ計算_みんF!$B$16,スワップ計算_みんF!$B$18,スワップ計算_みんF!$B$19</definedName>
    <definedName name="solver_adj" localSheetId="1" hidden="1">最適化計算!$B$8</definedName>
    <definedName name="solver_cvg" localSheetId="0" hidden="1">0.0001</definedName>
    <definedName name="solver_cvg" localSheetId="1" hidden="1">0.0001</definedName>
    <definedName name="solver_drv" localSheetId="0" hidden="1">1</definedName>
    <definedName name="solver_drv" localSheetId="1" hidden="1">1</definedName>
    <definedName name="solver_eng" localSheetId="0" hidden="1">1</definedName>
    <definedName name="solver_eng" localSheetId="1" hidden="1">1</definedName>
    <definedName name="solver_est" localSheetId="0" hidden="1">1</definedName>
    <definedName name="solver_est" localSheetId="1" hidden="1">1</definedName>
    <definedName name="solver_itr" localSheetId="0" hidden="1">2147483647</definedName>
    <definedName name="solver_itr" localSheetId="1" hidden="1">2147483647</definedName>
    <definedName name="solver_lhs1" localSheetId="0" hidden="1">スワップ計算_みんF!$B$2</definedName>
    <definedName name="solver_lhs1" localSheetId="1" hidden="1">最適化計算!$B$2</definedName>
    <definedName name="solver_lhs2" localSheetId="0" hidden="1">スワップ計算_みんF!$D$25</definedName>
    <definedName name="solver_lhs2" localSheetId="1" hidden="1">最適化計算!$B$2</definedName>
    <definedName name="solver_lhs3" localSheetId="1" hidden="1">最適化計算!$D$26</definedName>
    <definedName name="solver_mip" localSheetId="0" hidden="1">2147483647</definedName>
    <definedName name="solver_mip" localSheetId="1" hidden="1">2147483647</definedName>
    <definedName name="solver_mni" localSheetId="0" hidden="1">30</definedName>
    <definedName name="solver_mni" localSheetId="1" hidden="1">30</definedName>
    <definedName name="solver_mrt" localSheetId="0" hidden="1">0.075</definedName>
    <definedName name="solver_mrt" localSheetId="1" hidden="1">0.075</definedName>
    <definedName name="solver_msl" localSheetId="0" hidden="1">2</definedName>
    <definedName name="solver_msl" localSheetId="1" hidden="1">2</definedName>
    <definedName name="solver_neg" localSheetId="0" hidden="1">2</definedName>
    <definedName name="solver_neg" localSheetId="1" hidden="1">2</definedName>
    <definedName name="solver_nod" localSheetId="0" hidden="1">2147483647</definedName>
    <definedName name="solver_nod" localSheetId="1" hidden="1">2147483647</definedName>
    <definedName name="solver_num" localSheetId="0" hidden="1">2</definedName>
    <definedName name="solver_num" localSheetId="1" hidden="1">3</definedName>
    <definedName name="solver_nwt" localSheetId="0" hidden="1">1</definedName>
    <definedName name="solver_nwt" localSheetId="1" hidden="1">1</definedName>
    <definedName name="solver_opt" localSheetId="0" hidden="1">スワップ計算_みんF!$D$31</definedName>
    <definedName name="solver_opt" localSheetId="1" hidden="1">最適化計算!$D$32</definedName>
    <definedName name="solver_pre" localSheetId="0" hidden="1">0.00001</definedName>
    <definedName name="solver_pre" localSheetId="1" hidden="1">0.0001</definedName>
    <definedName name="solver_rbv" localSheetId="0" hidden="1">2</definedName>
    <definedName name="solver_rbv" localSheetId="1" hidden="1">2</definedName>
    <definedName name="solver_rel1" localSheetId="0" hidden="1">1</definedName>
    <definedName name="solver_rel1" localSheetId="1" hidden="1">1</definedName>
    <definedName name="solver_rel2" localSheetId="0" hidden="1">3</definedName>
    <definedName name="solver_rel2" localSheetId="1" hidden="1">3</definedName>
    <definedName name="solver_rel3" localSheetId="1" hidden="1">3</definedName>
    <definedName name="solver_rhs1" localSheetId="0" hidden="1">18</definedName>
    <definedName name="solver_rhs1" localSheetId="1" hidden="1">20.5</definedName>
    <definedName name="solver_rhs2" localSheetId="0" hidden="1">900000</definedName>
    <definedName name="solver_rhs2" localSheetId="1" hidden="1">20</definedName>
    <definedName name="solver_rhs3" localSheetId="1" hidden="1">700000</definedName>
    <definedName name="solver_rlx" localSheetId="0" hidden="1">2</definedName>
    <definedName name="solver_rlx" localSheetId="1" hidden="1">2</definedName>
    <definedName name="solver_rsd" localSheetId="0" hidden="1">0</definedName>
    <definedName name="solver_rsd" localSheetId="1" hidden="1">0</definedName>
    <definedName name="solver_scl" localSheetId="0" hidden="1">1</definedName>
    <definedName name="solver_scl" localSheetId="1" hidden="1">1</definedName>
    <definedName name="solver_sho" localSheetId="0" hidden="1">2</definedName>
    <definedName name="solver_sho" localSheetId="1" hidden="1">2</definedName>
    <definedName name="solver_ssz" localSheetId="0" hidden="1">100</definedName>
    <definedName name="solver_ssz" localSheetId="1" hidden="1">100</definedName>
    <definedName name="solver_tim" localSheetId="0" hidden="1">2147483647</definedName>
    <definedName name="solver_tim" localSheetId="1" hidden="1">2147483647</definedName>
    <definedName name="solver_tol" localSheetId="0" hidden="1">0.01</definedName>
    <definedName name="solver_tol" localSheetId="1" hidden="1">0.01</definedName>
    <definedName name="solver_typ" localSheetId="0" hidden="1">1</definedName>
    <definedName name="solver_typ" localSheetId="1" hidden="1">1</definedName>
    <definedName name="solver_val" localSheetId="0" hidden="1">300000</definedName>
    <definedName name="solver_val" localSheetId="1" hidden="1">300000</definedName>
    <definedName name="solver_ver" localSheetId="0" hidden="1">3</definedName>
    <definedName name="solver_ver" localSheetId="1" hidden="1">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4" i="14" l="1"/>
  <c r="B26" i="14"/>
  <c r="G22" i="14"/>
  <c r="D22" i="14"/>
  <c r="G21" i="14"/>
  <c r="D21" i="14"/>
  <c r="G20" i="14"/>
  <c r="D20" i="14"/>
  <c r="G19" i="14"/>
  <c r="D19" i="14"/>
  <c r="G18" i="14"/>
  <c r="D18" i="14"/>
  <c r="G17" i="14"/>
  <c r="D17" i="14"/>
  <c r="G16" i="14"/>
  <c r="D16" i="14"/>
  <c r="G15" i="14"/>
  <c r="D15" i="14"/>
  <c r="G14" i="14"/>
  <c r="D14" i="14"/>
  <c r="E14" i="14" s="1"/>
  <c r="G13" i="14"/>
  <c r="D13" i="14"/>
  <c r="G12" i="14"/>
  <c r="D12" i="14"/>
  <c r="G11" i="14"/>
  <c r="D11" i="14"/>
  <c r="G10" i="14"/>
  <c r="D10" i="14"/>
  <c r="G9" i="14"/>
  <c r="D9" i="14"/>
  <c r="G8" i="14"/>
  <c r="D8" i="14"/>
  <c r="G7" i="14"/>
  <c r="D7" i="14"/>
  <c r="B25" i="11"/>
  <c r="D25" i="11" s="1"/>
  <c r="G21" i="11"/>
  <c r="D21" i="11"/>
  <c r="F21" i="11" s="1"/>
  <c r="G20" i="11"/>
  <c r="D20" i="11"/>
  <c r="F20" i="11" s="1"/>
  <c r="G19" i="11"/>
  <c r="D19" i="11"/>
  <c r="F19" i="11" s="1"/>
  <c r="G18" i="11"/>
  <c r="D18" i="11"/>
  <c r="F18" i="11" s="1"/>
  <c r="G17" i="11"/>
  <c r="D17" i="11"/>
  <c r="F17" i="11" s="1"/>
  <c r="H17" i="11" s="1"/>
  <c r="G16" i="11"/>
  <c r="D16" i="11"/>
  <c r="F16" i="11" s="1"/>
  <c r="H16" i="11" s="1"/>
  <c r="G15" i="11"/>
  <c r="D15" i="11"/>
  <c r="F15" i="11" s="1"/>
  <c r="G14" i="11"/>
  <c r="D14" i="11"/>
  <c r="F14" i="11" s="1"/>
  <c r="H14" i="11" s="1"/>
  <c r="G13" i="11"/>
  <c r="D13" i="11"/>
  <c r="F13" i="11" s="1"/>
  <c r="H13" i="11" s="1"/>
  <c r="G12" i="11"/>
  <c r="D12" i="11"/>
  <c r="F12" i="11" s="1"/>
  <c r="G11" i="11"/>
  <c r="D11" i="11"/>
  <c r="F11" i="11" s="1"/>
  <c r="H11" i="11" s="1"/>
  <c r="G10" i="11"/>
  <c r="D10" i="11"/>
  <c r="F10" i="11" s="1"/>
  <c r="H10" i="11" s="1"/>
  <c r="G9" i="11"/>
  <c r="D9" i="11"/>
  <c r="F9" i="11" s="1"/>
  <c r="G8" i="11"/>
  <c r="D8" i="11"/>
  <c r="F8" i="11" s="1"/>
  <c r="H8" i="11" s="1"/>
  <c r="G7" i="11"/>
  <c r="D7" i="11"/>
  <c r="F7" i="11" s="1"/>
  <c r="H7" i="11" s="1"/>
  <c r="G6" i="11"/>
  <c r="D6" i="11"/>
  <c r="F6" i="11" s="1"/>
  <c r="E22" i="14" l="1"/>
  <c r="F22" i="14"/>
  <c r="H22" i="14" s="1"/>
  <c r="F21" i="14"/>
  <c r="H21" i="14" s="1"/>
  <c r="E21" i="14"/>
  <c r="E20" i="14"/>
  <c r="F20" i="14"/>
  <c r="H20" i="14" s="1"/>
  <c r="E19" i="14"/>
  <c r="F19" i="14"/>
  <c r="H19" i="14" s="1"/>
  <c r="F18" i="14"/>
  <c r="H18" i="14" s="1"/>
  <c r="E18" i="14"/>
  <c r="F17" i="14"/>
  <c r="H17" i="14" s="1"/>
  <c r="E17" i="14"/>
  <c r="E16" i="14"/>
  <c r="F16" i="14"/>
  <c r="H16" i="14" s="1"/>
  <c r="F15" i="14"/>
  <c r="H15" i="14" s="1"/>
  <c r="E15" i="14"/>
  <c r="F14" i="14"/>
  <c r="H14" i="14" s="1"/>
  <c r="F13" i="14"/>
  <c r="H13" i="14" s="1"/>
  <c r="E13" i="14"/>
  <c r="E12" i="14"/>
  <c r="F12" i="14"/>
  <c r="H12" i="14" s="1"/>
  <c r="E11" i="14"/>
  <c r="F11" i="14"/>
  <c r="H11" i="14" s="1"/>
  <c r="E10" i="14"/>
  <c r="F10" i="14"/>
  <c r="H10" i="14" s="1"/>
  <c r="E9" i="14"/>
  <c r="F9" i="14"/>
  <c r="H9" i="14" s="1"/>
  <c r="E8" i="14"/>
  <c r="F8" i="14"/>
  <c r="H8" i="14" s="1"/>
  <c r="F7" i="14"/>
  <c r="H7" i="14" s="1"/>
  <c r="E7" i="14"/>
  <c r="H19" i="11"/>
  <c r="H20" i="11"/>
  <c r="H6" i="11"/>
  <c r="H9" i="11"/>
  <c r="H12" i="11"/>
  <c r="H15" i="11"/>
  <c r="H18" i="11"/>
  <c r="H21" i="11"/>
  <c r="E6" i="11"/>
  <c r="E7" i="11"/>
  <c r="I7" i="11" s="1"/>
  <c r="E8" i="11"/>
  <c r="I8" i="11" s="1"/>
  <c r="E9" i="11"/>
  <c r="I9" i="11" s="1"/>
  <c r="E10" i="11"/>
  <c r="I10" i="11" s="1"/>
  <c r="E11" i="11"/>
  <c r="I11" i="11" s="1"/>
  <c r="E12" i="11"/>
  <c r="I12" i="11" s="1"/>
  <c r="E13" i="11"/>
  <c r="I13" i="11" s="1"/>
  <c r="E14" i="11"/>
  <c r="I14" i="11" s="1"/>
  <c r="E15" i="11"/>
  <c r="I15" i="11" s="1"/>
  <c r="E16" i="11"/>
  <c r="I16" i="11" s="1"/>
  <c r="E17" i="11"/>
  <c r="I17" i="11" s="1"/>
  <c r="E18" i="11"/>
  <c r="I18" i="11" s="1"/>
  <c r="E19" i="11"/>
  <c r="I19" i="11" s="1"/>
  <c r="E20" i="11"/>
  <c r="I20" i="11" s="1"/>
  <c r="E21" i="11"/>
  <c r="I21" i="11" s="1"/>
  <c r="C25" i="11"/>
  <c r="K27" i="14" l="1" a="1"/>
  <c r="D29" i="14" a="1"/>
  <c r="D29" i="14" s="1"/>
  <c r="C29" i="14" s="1"/>
  <c r="B29" i="14" a="1"/>
  <c r="B29" i="14" s="1"/>
  <c r="B3" i="14"/>
  <c r="B2" i="14" a="1"/>
  <c r="C26" i="14"/>
  <c r="D26" i="14"/>
  <c r="B28" i="11" a="1"/>
  <c r="B2" i="11" a="1"/>
  <c r="I6" i="11"/>
  <c r="B3" i="11" s="1"/>
  <c r="D28" i="11" a="1"/>
  <c r="D31" i="11" s="1"/>
  <c r="C28" i="11" a="1"/>
  <c r="K33" i="14" l="1"/>
  <c r="L33" i="14" s="1"/>
  <c r="M33" i="14" s="1"/>
  <c r="K28" i="14"/>
  <c r="L28" i="14" s="1"/>
  <c r="M28" i="14" s="1"/>
  <c r="K27" i="14"/>
  <c r="L27" i="14" s="1"/>
  <c r="M27" i="14" s="1"/>
  <c r="K44" i="14"/>
  <c r="L44" i="14" s="1"/>
  <c r="M44" i="14" s="1"/>
  <c r="K43" i="14"/>
  <c r="L43" i="14" s="1"/>
  <c r="M43" i="14" s="1"/>
  <c r="K42" i="14"/>
  <c r="L42" i="14" s="1"/>
  <c r="M42" i="14" s="1"/>
  <c r="K41" i="14"/>
  <c r="L41" i="14" s="1"/>
  <c r="M41" i="14" s="1"/>
  <c r="K40" i="14"/>
  <c r="L40" i="14" s="1"/>
  <c r="M40" i="14" s="1"/>
  <c r="K39" i="14"/>
  <c r="L39" i="14" s="1"/>
  <c r="M39" i="14" s="1"/>
  <c r="K38" i="14"/>
  <c r="L38" i="14" s="1"/>
  <c r="M38" i="14" s="1"/>
  <c r="K37" i="14"/>
  <c r="L37" i="14" s="1"/>
  <c r="M37" i="14" s="1"/>
  <c r="K36" i="14"/>
  <c r="L36" i="14" s="1"/>
  <c r="M36" i="14" s="1"/>
  <c r="K35" i="14"/>
  <c r="L35" i="14" s="1"/>
  <c r="M35" i="14" s="1"/>
  <c r="K34" i="14"/>
  <c r="L34" i="14" s="1"/>
  <c r="M34" i="14" s="1"/>
  <c r="K32" i="14"/>
  <c r="L32" i="14" s="1"/>
  <c r="M32" i="14" s="1"/>
  <c r="K31" i="14"/>
  <c r="L31" i="14" s="1"/>
  <c r="M31" i="14" s="1"/>
  <c r="K30" i="14"/>
  <c r="L30" i="14" s="1"/>
  <c r="M30" i="14" s="1"/>
  <c r="K29" i="14"/>
  <c r="L29" i="14" s="1"/>
  <c r="M29" i="14" s="1"/>
  <c r="D32" i="14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E1D8AEF-8FCE-4385-A6CD-A0E13C2CA09A}" keepAlive="1" name="クエリ - テーブル 1" description="ブック内の 'テーブル 1' クエリへの接続です。" type="5" refreshedVersion="8" refreshOnLoad="1" saveData="1">
    <dbPr connection="Provider=Microsoft.Mashup.OleDb.1;Data Source=$Workbook$;Location=&quot;テーブル 1&quot;;Extended Properties=&quot;&quot;" command="SELECT * FROM [テーブル 1]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<sst xmlns="http://schemas.openxmlformats.org/spreadsheetml/2006/main" count="212" uniqueCount="85">
  <si>
    <t>USDJPY</t>
  </si>
  <si>
    <t>EURJPY</t>
  </si>
  <si>
    <t>GBPJPY</t>
  </si>
  <si>
    <t>AUDJPY</t>
  </si>
  <si>
    <t>NZDJPY</t>
  </si>
  <si>
    <t>ZARJPY</t>
  </si>
  <si>
    <t>TRYJPY</t>
  </si>
  <si>
    <t>MXNJPY</t>
  </si>
  <si>
    <t>CZKJPY</t>
  </si>
  <si>
    <t>HUFJPY</t>
  </si>
  <si>
    <t>通貨ペア</t>
  </si>
  <si>
    <t>BID</t>
  </si>
  <si>
    <t>ASK</t>
  </si>
  <si>
    <t>前日比</t>
  </si>
  <si>
    <t>高値</t>
  </si>
  <si>
    <t>安値</t>
  </si>
  <si>
    <t>スプレッド</t>
  </si>
  <si>
    <t>USDJPY LIGHT</t>
  </si>
  <si>
    <t>EURJPY LIGHT</t>
  </si>
  <si>
    <t>GBPJPY LIGHT</t>
  </si>
  <si>
    <t>AUDJPY LIGHT</t>
  </si>
  <si>
    <t>NZDJPY LIGHT</t>
  </si>
  <si>
    <t>ZARJPY LIGHT</t>
  </si>
  <si>
    <t>TRYJPY LIGHT</t>
  </si>
  <si>
    <t>MXNJPY LIGHT</t>
  </si>
  <si>
    <t>CZKJPY LIGHT</t>
  </si>
  <si>
    <t>HUFJPY LIGHT</t>
  </si>
  <si>
    <t>EURUSD LIGHT</t>
  </si>
  <si>
    <t>GBPUSD LIGHT</t>
  </si>
  <si>
    <t>CHFJPY</t>
  </si>
  <si>
    <t>CADJPY</t>
  </si>
  <si>
    <t>RUBJPY</t>
  </si>
  <si>
    <t>CNHJPY</t>
  </si>
  <si>
    <t>HKDJPY</t>
  </si>
  <si>
    <t>SGDJPY</t>
  </si>
  <si>
    <t>PLNJPY</t>
  </si>
  <si>
    <t>NOKJPY</t>
  </si>
  <si>
    <t>SEKJPY</t>
  </si>
  <si>
    <t>EURUSD</t>
  </si>
  <si>
    <t>GBPUSD</t>
  </si>
  <si>
    <t>AUDUSD</t>
  </si>
  <si>
    <t>NZDUSD</t>
  </si>
  <si>
    <t>EURGBP</t>
  </si>
  <si>
    <t>EURAUD</t>
  </si>
  <si>
    <t>GBPAUD</t>
  </si>
  <si>
    <t>AUDNZD</t>
  </si>
  <si>
    <t>USDCHF</t>
  </si>
  <si>
    <t>EURCHF</t>
  </si>
  <si>
    <t>GBPCHF</t>
  </si>
  <si>
    <t>USDCAD</t>
  </si>
  <si>
    <t>USDCNH</t>
  </si>
  <si>
    <t>EURPLN</t>
  </si>
  <si>
    <t>USDJPYラージ</t>
  </si>
  <si>
    <t>保有量</t>
    <rPh sb="0" eb="3">
      <t>ホユウリョウ</t>
    </rPh>
    <phoneticPr fontId="2"/>
  </si>
  <si>
    <t>スワップポイント</t>
    <phoneticPr fontId="2"/>
  </si>
  <si>
    <t>価格</t>
    <rPh sb="0" eb="2">
      <t>カカク</t>
    </rPh>
    <phoneticPr fontId="2"/>
  </si>
  <si>
    <t>円貨換算額</t>
    <rPh sb="0" eb="2">
      <t>エンカ</t>
    </rPh>
    <rPh sb="2" eb="5">
      <t>カンザンガク</t>
    </rPh>
    <phoneticPr fontId="2"/>
  </si>
  <si>
    <t>１日</t>
    <rPh sb="1" eb="2">
      <t>ニチ</t>
    </rPh>
    <phoneticPr fontId="2"/>
  </si>
  <si>
    <t>１か月</t>
    <rPh sb="2" eb="3">
      <t>ゲツ</t>
    </rPh>
    <phoneticPr fontId="2"/>
  </si>
  <si>
    <t>１年</t>
    <rPh sb="1" eb="2">
      <t>ネン</t>
    </rPh>
    <phoneticPr fontId="2"/>
  </si>
  <si>
    <t>合算（円）</t>
    <rPh sb="0" eb="2">
      <t>ガッサン</t>
    </rPh>
    <rPh sb="3" eb="4">
      <t>エン</t>
    </rPh>
    <phoneticPr fontId="2"/>
  </si>
  <si>
    <t>リスク額</t>
    <rPh sb="3" eb="4">
      <t>ガク</t>
    </rPh>
    <phoneticPr fontId="2"/>
  </si>
  <si>
    <t>利回り（年率）</t>
    <rPh sb="0" eb="2">
      <t>リマワ</t>
    </rPh>
    <rPh sb="4" eb="6">
      <t>ネンリツ</t>
    </rPh>
    <phoneticPr fontId="2"/>
  </si>
  <si>
    <t>証拠金</t>
    <rPh sb="0" eb="3">
      <t>ショウコキン</t>
    </rPh>
    <phoneticPr fontId="2"/>
  </si>
  <si>
    <t>レバレッジ</t>
    <phoneticPr fontId="2"/>
  </si>
  <si>
    <t>シャープレシオ</t>
    <phoneticPr fontId="2"/>
  </si>
  <si>
    <t>評価損益のブレ</t>
    <rPh sb="0" eb="4">
      <t>ヒョウカソンエキ</t>
    </rPh>
    <phoneticPr fontId="2"/>
  </si>
  <si>
    <t>ポジション</t>
    <phoneticPr fontId="2"/>
  </si>
  <si>
    <t>AUDCAD</t>
  </si>
  <si>
    <t>CHFTRY</t>
  </si>
  <si>
    <t>CHFMXN</t>
  </si>
  <si>
    <t>CHFZAR</t>
  </si>
  <si>
    <t>NOKSEK</t>
  </si>
  <si>
    <t>今日の損益</t>
    <rPh sb="0" eb="2">
      <t>キョウ</t>
    </rPh>
    <rPh sb="3" eb="5">
      <t>ソンエキ</t>
    </rPh>
    <phoneticPr fontId="2"/>
  </si>
  <si>
    <t>リスク</t>
    <phoneticPr fontId="2"/>
  </si>
  <si>
    <t>※共分散行列:2024/11/21-2025/11/21の日次データより算出、年率換算</t>
    <rPh sb="1" eb="6">
      <t>キョウブンサンギョウレツ</t>
    </rPh>
    <rPh sb="29" eb="31">
      <t>ニチジ</t>
    </rPh>
    <rPh sb="36" eb="38">
      <t>サンシュツ</t>
    </rPh>
    <rPh sb="39" eb="41">
      <t>ネンリツ</t>
    </rPh>
    <rPh sb="41" eb="43">
      <t>カンザン</t>
    </rPh>
    <phoneticPr fontId="2"/>
  </si>
  <si>
    <t>円ポジション</t>
    <rPh sb="0" eb="1">
      <t>エン</t>
    </rPh>
    <phoneticPr fontId="2"/>
  </si>
  <si>
    <t>TOPIX</t>
  </si>
  <si>
    <t>TOPIX</t>
    <phoneticPr fontId="2"/>
  </si>
  <si>
    <t>SP500</t>
  </si>
  <si>
    <t>SP500</t>
    <phoneticPr fontId="2"/>
  </si>
  <si>
    <t>中間ベクトル計算</t>
  </si>
  <si>
    <t>寄与額</t>
    <phoneticPr fontId="2"/>
  </si>
  <si>
    <t>寄与度（％）</t>
    <phoneticPr fontId="2"/>
  </si>
  <si>
    <t>※共分散行列:2025/9/3-2026/9/4の日次データより算出、年率換算</t>
    <rPh sb="1" eb="6">
      <t>キョウブンサンギョウレツ</t>
    </rPh>
    <rPh sb="25" eb="27">
      <t>ニチジ</t>
    </rPh>
    <rPh sb="32" eb="34">
      <t>サンシュツ</t>
    </rPh>
    <rPh sb="35" eb="37">
      <t>ネンリツ</t>
    </rPh>
    <rPh sb="37" eb="39">
      <t>カンザン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</si>
</sst>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.0;[Red]\-#,##0.0"/>
    <numFmt numFmtId="177" formatCode="0.0%"/>
    <numFmt numFmtId="178" formatCode="#,##0.0000000;[Red]\-#,##0.0000000"/>
    <numFmt numFmtId="179" formatCode="0_ "/>
  </numFmts>
  <fonts count="1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11"/>
      <color theme="1"/>
      <name val="游ゴシック"/>
      <family val="2"/>
      <scheme val="minor"/>
    </font>
    <font>
      <b/>
      <sz val="11"/>
      <color theme="1"/>
      <name val="Meiryo UI"/>
      <family val="3"/>
      <charset val="128"/>
    </font>
    <font>
      <sz val="11"/>
      <color theme="1"/>
      <name val="メイリオ"/>
      <family val="3"/>
      <charset val="128"/>
    </font>
    <font>
      <sz val="11"/>
      <color theme="0"/>
      <name val="メイリオ"/>
      <family val="3"/>
      <charset val="128"/>
    </font>
    <font>
      <sz val="11"/>
      <color theme="0"/>
      <name val="Meiryo UI"/>
      <family val="3"/>
      <charset val="128"/>
    </font>
    <font>
      <sz val="11"/>
      <name val="メイリオ"/>
      <family val="3"/>
      <charset val="128"/>
    </font>
    <font>
      <sz val="11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4" fillId="0" borderId="0"/>
  </cellStyleXfs>
  <cellXfs count="8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2" borderId="0" xfId="0" applyFont="1" applyFill="1">
      <alignment vertical="center"/>
    </xf>
    <xf numFmtId="40" fontId="3" fillId="2" borderId="4" xfId="1" applyNumberFormat="1" applyFont="1" applyFill="1" applyBorder="1">
      <alignment vertical="center"/>
    </xf>
    <xf numFmtId="9" fontId="3" fillId="2" borderId="0" xfId="2" applyFont="1" applyFill="1">
      <alignment vertical="center"/>
    </xf>
    <xf numFmtId="0" fontId="3" fillId="2" borderId="1" xfId="0" applyFont="1" applyFill="1" applyBorder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>
      <alignment vertical="center"/>
    </xf>
    <xf numFmtId="38" fontId="3" fillId="2" borderId="2" xfId="1" applyFont="1" applyFill="1" applyBorder="1">
      <alignment vertical="center"/>
    </xf>
    <xf numFmtId="40" fontId="3" fillId="2" borderId="2" xfId="1" applyNumberFormat="1" applyFont="1" applyFill="1" applyBorder="1">
      <alignment vertical="center"/>
    </xf>
    <xf numFmtId="177" fontId="3" fillId="2" borderId="2" xfId="2" applyNumberFormat="1" applyFont="1" applyFill="1" applyBorder="1">
      <alignment vertical="center"/>
    </xf>
    <xf numFmtId="40" fontId="3" fillId="2" borderId="0" xfId="1" applyNumberFormat="1" applyFont="1" applyFill="1" applyBorder="1">
      <alignment vertical="center"/>
    </xf>
    <xf numFmtId="38" fontId="3" fillId="2" borderId="1" xfId="1" applyFont="1" applyFill="1" applyBorder="1">
      <alignment vertical="center"/>
    </xf>
    <xf numFmtId="38" fontId="3" fillId="2" borderId="0" xfId="1" applyFont="1" applyFill="1" applyBorder="1">
      <alignment vertical="center"/>
    </xf>
    <xf numFmtId="177" fontId="3" fillId="2" borderId="0" xfId="2" applyNumberFormat="1" applyFont="1" applyFill="1" applyBorder="1">
      <alignment vertical="center"/>
    </xf>
    <xf numFmtId="0" fontId="3" fillId="2" borderId="3" xfId="0" applyFont="1" applyFill="1" applyBorder="1">
      <alignment vertical="center"/>
    </xf>
    <xf numFmtId="38" fontId="3" fillId="2" borderId="3" xfId="1" applyFont="1" applyFill="1" applyBorder="1">
      <alignment vertical="center"/>
    </xf>
    <xf numFmtId="40" fontId="3" fillId="2" borderId="3" xfId="1" applyNumberFormat="1" applyFont="1" applyFill="1" applyBorder="1">
      <alignment vertical="center"/>
    </xf>
    <xf numFmtId="177" fontId="3" fillId="2" borderId="3" xfId="2" applyNumberFormat="1" applyFont="1" applyFill="1" applyBorder="1">
      <alignment vertical="center"/>
    </xf>
    <xf numFmtId="38" fontId="3" fillId="3" borderId="2" xfId="1" applyFont="1" applyFill="1" applyBorder="1">
      <alignment vertical="center"/>
    </xf>
    <xf numFmtId="176" fontId="3" fillId="3" borderId="2" xfId="1" applyNumberFormat="1" applyFont="1" applyFill="1" applyBorder="1">
      <alignment vertical="center"/>
    </xf>
    <xf numFmtId="38" fontId="3" fillId="3" borderId="0" xfId="1" applyFont="1" applyFill="1" applyBorder="1">
      <alignment vertical="center"/>
    </xf>
    <xf numFmtId="176" fontId="3" fillId="3" borderId="0" xfId="1" applyNumberFormat="1" applyFont="1" applyFill="1" applyBorder="1">
      <alignment vertical="center"/>
    </xf>
    <xf numFmtId="38" fontId="3" fillId="3" borderId="3" xfId="1" applyFont="1" applyFill="1" applyBorder="1">
      <alignment vertical="center"/>
    </xf>
    <xf numFmtId="176" fontId="3" fillId="3" borderId="3" xfId="1" applyNumberFormat="1" applyFont="1" applyFill="1" applyBorder="1">
      <alignment vertical="center"/>
    </xf>
    <xf numFmtId="38" fontId="3" fillId="3" borderId="0" xfId="1" applyFont="1" applyFill="1">
      <alignment vertical="center"/>
    </xf>
    <xf numFmtId="40" fontId="3" fillId="2" borderId="1" xfId="1" applyNumberFormat="1" applyFont="1" applyFill="1" applyBorder="1">
      <alignment vertical="center"/>
    </xf>
    <xf numFmtId="0" fontId="5" fillId="2" borderId="0" xfId="0" applyFont="1" applyFill="1">
      <alignment vertical="center"/>
    </xf>
    <xf numFmtId="38" fontId="3" fillId="0" borderId="1" xfId="1" applyFont="1" applyFill="1" applyBorder="1">
      <alignment vertical="center"/>
    </xf>
    <xf numFmtId="176" fontId="3" fillId="4" borderId="0" xfId="1" applyNumberFormat="1" applyFont="1" applyFill="1" applyBorder="1">
      <alignment vertical="center"/>
    </xf>
    <xf numFmtId="38" fontId="3" fillId="2" borderId="0" xfId="1" applyFont="1" applyFill="1">
      <alignment vertical="center"/>
    </xf>
    <xf numFmtId="0" fontId="6" fillId="0" borderId="0" xfId="0" applyFont="1" applyAlignment="1"/>
    <xf numFmtId="0" fontId="6" fillId="0" borderId="0" xfId="0" applyFont="1" applyAlignment="1">
      <alignment horizontal="center" vertical="top"/>
    </xf>
    <xf numFmtId="0" fontId="6" fillId="0" borderId="0" xfId="0" applyFont="1">
      <alignment vertical="center"/>
    </xf>
    <xf numFmtId="178" fontId="6" fillId="0" borderId="5" xfId="1" applyNumberFormat="1" applyFont="1" applyBorder="1" applyAlignment="1"/>
    <xf numFmtId="178" fontId="6" fillId="0" borderId="2" xfId="1" applyNumberFormat="1" applyFont="1" applyBorder="1" applyAlignment="1"/>
    <xf numFmtId="178" fontId="6" fillId="0" borderId="2" xfId="1" applyNumberFormat="1" applyFont="1" applyBorder="1">
      <alignment vertical="center"/>
    </xf>
    <xf numFmtId="178" fontId="6" fillId="0" borderId="6" xfId="1" applyNumberFormat="1" applyFont="1" applyBorder="1">
      <alignment vertical="center"/>
    </xf>
    <xf numFmtId="178" fontId="6" fillId="0" borderId="7" xfId="1" applyNumberFormat="1" applyFont="1" applyBorder="1" applyAlignment="1"/>
    <xf numFmtId="178" fontId="6" fillId="0" borderId="8" xfId="1" applyNumberFormat="1" applyFont="1" applyBorder="1">
      <alignment vertical="center"/>
    </xf>
    <xf numFmtId="178" fontId="6" fillId="0" borderId="7" xfId="1" applyNumberFormat="1" applyFont="1" applyBorder="1">
      <alignment vertical="center"/>
    </xf>
    <xf numFmtId="178" fontId="6" fillId="0" borderId="9" xfId="1" applyNumberFormat="1" applyFont="1" applyBorder="1">
      <alignment vertical="center"/>
    </xf>
    <xf numFmtId="178" fontId="6" fillId="0" borderId="3" xfId="1" applyNumberFormat="1" applyFont="1" applyBorder="1">
      <alignment vertical="center"/>
    </xf>
    <xf numFmtId="178" fontId="6" fillId="0" borderId="10" xfId="1" applyNumberFormat="1" applyFont="1" applyBorder="1">
      <alignment vertical="center"/>
    </xf>
    <xf numFmtId="40" fontId="6" fillId="0" borderId="0" xfId="1" applyNumberFormat="1" applyFont="1" applyBorder="1" applyAlignment="1"/>
    <xf numFmtId="40" fontId="6" fillId="0" borderId="0" xfId="1" applyNumberFormat="1" applyFont="1" applyBorder="1">
      <alignment vertical="center"/>
    </xf>
    <xf numFmtId="0" fontId="6" fillId="0" borderId="0" xfId="0" applyFont="1" applyAlignment="1">
      <alignment horizontal="left" vertical="top"/>
    </xf>
    <xf numFmtId="0" fontId="3" fillId="0" borderId="2" xfId="0" applyFont="1" applyBorder="1">
      <alignment vertical="center"/>
    </xf>
    <xf numFmtId="0" fontId="3" fillId="0" borderId="6" xfId="0" applyFont="1" applyBorder="1">
      <alignment vertical="center"/>
    </xf>
    <xf numFmtId="178" fontId="6" fillId="0" borderId="0" xfId="1" applyNumberFormat="1" applyFont="1" applyBorder="1" applyAlignment="1"/>
    <xf numFmtId="178" fontId="6" fillId="0" borderId="0" xfId="1" applyNumberFormat="1" applyFont="1" applyBorder="1">
      <alignment vertical="center"/>
    </xf>
    <xf numFmtId="0" fontId="3" fillId="0" borderId="8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10" xfId="0" applyFont="1" applyBorder="1">
      <alignment vertical="center"/>
    </xf>
    <xf numFmtId="40" fontId="7" fillId="0" borderId="0" xfId="1" applyNumberFormat="1" applyFont="1" applyFill="1" applyBorder="1" applyAlignment="1"/>
    <xf numFmtId="179" fontId="8" fillId="0" borderId="0" xfId="0" applyNumberFormat="1" applyFont="1">
      <alignment vertical="center"/>
    </xf>
    <xf numFmtId="0" fontId="8" fillId="0" borderId="0" xfId="0" applyFont="1">
      <alignment vertical="center"/>
    </xf>
    <xf numFmtId="179" fontId="7" fillId="0" borderId="0" xfId="1" applyNumberFormat="1" applyFont="1" applyFill="1" applyBorder="1" applyAlignment="1"/>
    <xf numFmtId="38" fontId="3" fillId="0" borderId="0" xfId="1" applyFont="1">
      <alignment vertical="center"/>
    </xf>
    <xf numFmtId="0" fontId="9" fillId="0" borderId="0" xfId="0" applyFont="1" applyAlignment="1">
      <alignment horizontal="center" vertical="top"/>
    </xf>
    <xf numFmtId="40" fontId="9" fillId="0" borderId="0" xfId="1" applyNumberFormat="1" applyFont="1" applyBorder="1" applyAlignment="1"/>
    <xf numFmtId="40" fontId="9" fillId="0" borderId="0" xfId="1" applyNumberFormat="1" applyFont="1" applyBorder="1">
      <alignment vertical="center"/>
    </xf>
    <xf numFmtId="0" fontId="10" fillId="0" borderId="0" xfId="0" applyFont="1">
      <alignment vertical="center"/>
    </xf>
    <xf numFmtId="0" fontId="9" fillId="0" borderId="0" xfId="0" applyFont="1">
      <alignment vertical="center"/>
    </xf>
    <xf numFmtId="179" fontId="7" fillId="0" borderId="0" xfId="2" applyNumberFormat="1" applyFont="1" applyFill="1" applyBorder="1" applyAlignment="1"/>
    <xf numFmtId="179" fontId="9" fillId="0" borderId="0" xfId="1" applyNumberFormat="1" applyFont="1" applyBorder="1" applyAlignment="1"/>
    <xf numFmtId="179" fontId="9" fillId="0" borderId="0" xfId="1" applyNumberFormat="1" applyFont="1" applyBorder="1">
      <alignment vertical="center"/>
    </xf>
    <xf numFmtId="179" fontId="7" fillId="0" borderId="0" xfId="1" applyNumberFormat="1" applyFont="1" applyFill="1" applyBorder="1">
      <alignment vertical="center"/>
    </xf>
    <xf numFmtId="179" fontId="8" fillId="0" borderId="0" xfId="1" applyNumberFormat="1" applyFont="1">
      <alignment vertical="center"/>
    </xf>
    <xf numFmtId="179" fontId="10" fillId="0" borderId="0" xfId="0" applyNumberFormat="1" applyFont="1">
      <alignment vertical="center"/>
    </xf>
    <xf numFmtId="179" fontId="3" fillId="0" borderId="0" xfId="0" applyNumberFormat="1" applyFont="1">
      <alignment vertical="center"/>
    </xf>
    <xf numFmtId="178" fontId="6" fillId="0" borderId="5" xfId="1" applyNumberFormat="1" applyFont="1" applyBorder="1" applyAlignment="1">
      <alignment horizontal="right" vertical="center"/>
    </xf>
    <xf numFmtId="178" fontId="6" fillId="0" borderId="2" xfId="1" applyNumberFormat="1" applyFont="1" applyBorder="1" applyAlignment="1">
      <alignment horizontal="right" vertical="center"/>
    </xf>
    <xf numFmtId="178" fontId="6" fillId="0" borderId="7" xfId="1" applyNumberFormat="1" applyFont="1" applyBorder="1" applyAlignment="1">
      <alignment horizontal="right" vertical="center"/>
    </xf>
    <xf numFmtId="178" fontId="6" fillId="0" borderId="0" xfId="1" applyNumberFormat="1" applyFont="1" applyBorder="1" applyAlignment="1">
      <alignment horizontal="right" vertical="center"/>
    </xf>
    <xf numFmtId="178" fontId="3" fillId="0" borderId="0" xfId="1" applyNumberFormat="1" applyFont="1" applyBorder="1" applyAlignment="1">
      <alignment horizontal="right" vertical="center"/>
    </xf>
    <xf numFmtId="178" fontId="6" fillId="0" borderId="9" xfId="1" applyNumberFormat="1" applyFont="1" applyBorder="1" applyAlignment="1">
      <alignment horizontal="right" vertical="center"/>
    </xf>
    <xf numFmtId="178" fontId="6" fillId="0" borderId="3" xfId="1" applyNumberFormat="1" applyFont="1" applyBorder="1" applyAlignment="1">
      <alignment horizontal="right" vertical="center"/>
    </xf>
    <xf numFmtId="40" fontId="3" fillId="2" borderId="3" xfId="1" applyNumberFormat="1" applyFont="1" applyFill="1" applyBorder="1" applyAlignment="1">
      <alignment horizontal="right" vertical="center"/>
    </xf>
    <xf numFmtId="178" fontId="6" fillId="0" borderId="6" xfId="1" applyNumberFormat="1" applyFont="1" applyBorder="1" applyAlignment="1">
      <alignment horizontal="right" vertical="center"/>
    </xf>
    <xf numFmtId="178" fontId="6" fillId="0" borderId="8" xfId="1" applyNumberFormat="1" applyFont="1" applyBorder="1" applyAlignment="1">
      <alignment horizontal="right" vertical="center"/>
    </xf>
    <xf numFmtId="178" fontId="6" fillId="0" borderId="10" xfId="1" applyNumberFormat="1" applyFont="1" applyBorder="1" applyAlignment="1">
      <alignment horizontal="right" vertical="center"/>
    </xf>
    <xf numFmtId="40" fontId="7" fillId="0" borderId="0" xfId="1" applyNumberFormat="1" applyFont="1" applyBorder="1" applyAlignment="1"/>
  </cellXfs>
  <cellStyles count="4">
    <cellStyle name="パーセント" xfId="2" builtinId="5"/>
    <cellStyle name="桁区切り" xfId="1" builtinId="6"/>
    <cellStyle name="標準" xfId="0" builtinId="0"/>
    <cellStyle name="標準 2" xfId="3" xr:uid="{EA317DAE-64C4-42A5-A66F-C0F82BBDBF1D}"/>
  </cellStyles>
  <dxfs count="1">
    <dxf>
      <numFmt numFmtId="0" formatCode="General"/>
    </dxf>
  </dxfs>
  <tableStyles count="0" defaultTableStyle="TableStyleMedium2" defaultPivotStyle="PivotStyleLight16"/>
  <colors>
    <mruColors>
      <color rgb="FFFF0000"/>
      <color rgb="FFAEAEA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1.xml"/><Relationship Id="rId5" Type="http://schemas.openxmlformats.org/officeDocument/2006/relationships/connections" Target="connections.xml"/><Relationship Id="rId10" Type="http://schemas.openxmlformats.org/officeDocument/2006/relationships/calcChain" Target="calcChain.xml"/><Relationship Id="rId4" Type="http://schemas.openxmlformats.org/officeDocument/2006/relationships/theme" Target="theme/theme1.xml"/><Relationship Id="rId9" Type="http://schemas.microsoft.com/office/2017/10/relationships/person" Target="persons/person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_xlchart.v1.0</cx:f>
      </cx:strDim>
      <cx:numDim type="val">
        <cx:f>_xlchart.v1.1</cx:f>
      </cx:numDim>
    </cx:data>
  </cx:chartData>
  <cx:chart>
    <cx:title pos="t" align="ctr" overlay="0">
      <cx:tx>
        <cx:txData>
          <cx:v>リスク寄与度</cx:v>
        </cx:txData>
      </cx:tx>
      <cx:txPr>
        <a:bodyPr vertOverflow="overflow" horzOverflow="overflow" wrap="square" lIns="0" tIns="0" rIns="0" bIns="0"/>
        <a:lstStyle/>
        <a:p>
          <a:pPr algn="ctr" rtl="0">
            <a:defRPr sz="1400" b="0" i="0">
              <a:solidFill>
                <a:srgbClr val="595959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defRPr>
          </a:pPr>
          <a:r>
            <a:rPr lang="ja-JP" altLang="en-US">
              <a:latin typeface="Meiryo UI" panose="020B0604030504040204" pitchFamily="50" charset="-128"/>
              <a:ea typeface="Meiryo UI" panose="020B0604030504040204" pitchFamily="50" charset="-128"/>
            </a:rPr>
            <a:t>リスク寄与度</a:t>
          </a:r>
        </a:p>
      </cx:txPr>
    </cx:title>
    <cx:plotArea>
      <cx:plotAreaRegion>
        <cx:series layoutId="waterfall" uniqueId="{7F6E6DE3-FF96-4E90-9F9A-3AA7AF919A52}">
          <cx:dataLabels pos="outEnd">
            <cx:numFmt formatCode="0%" sourceLinked="0"/>
            <cx:txPr>
              <a:bodyPr vertOverflow="overflow" horzOverflow="overflow" wrap="square" lIns="0" tIns="0" rIns="0" bIns="0"/>
              <a:lstStyle/>
              <a:p>
                <a:pPr algn="ctr" rtl="0">
                  <a:defRPr sz="900" b="0" i="0">
                    <a:solidFill>
                      <a:srgbClr val="595959"/>
                    </a:solidFill>
                    <a:latin typeface="Meiryo UI" panose="020B0604030504040204" pitchFamily="50" charset="-128"/>
                    <a:ea typeface="Meiryo UI" panose="020B0604030504040204" pitchFamily="50" charset="-128"/>
                    <a:cs typeface="Meiryo UI" panose="020B0604030504040204" pitchFamily="50" charset="-128"/>
                  </a:defRPr>
                </a:pPr>
                <a:endParaRPr lang="ja-JP" altLang="en-US">
                  <a:latin typeface="Meiryo UI" panose="020B0604030504040204" pitchFamily="50" charset="-128"/>
                  <a:ea typeface="Meiryo UI" panose="020B0604030504040204" pitchFamily="50" charset="-128"/>
                </a:endParaRPr>
              </a:p>
            </cx:txPr>
            <cx:visibility seriesName="0" categoryName="0" value="1"/>
            <cx:separator>, </cx:separator>
          </cx:dataLabels>
          <cx:dataId val="0"/>
          <cx:layoutPr>
            <cx:visibility connectorLines="1"/>
            <cx:subtotals/>
          </cx:layoutPr>
        </cx:series>
      </cx:plotAreaRegion>
      <cx:axis id="0">
        <cx:catScaling gapWidth="0.5"/>
        <cx:tickLabels/>
        <cx:txPr>
          <a:bodyPr vertOverflow="overflow" horzOverflow="overflow" wrap="square" lIns="0" tIns="0" rIns="0" bIns="0"/>
          <a:lstStyle/>
          <a:p>
            <a:pPr algn="ctr" rtl="0">
              <a:defRPr sz="900" b="0" i="0">
                <a:solidFill>
                  <a:srgbClr val="595959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  <a:endParaRPr lang="ja-JP" altLang="en-US">
              <a:latin typeface="Meiryo UI" panose="020B0604030504040204" pitchFamily="50" charset="-128"/>
              <a:ea typeface="Meiryo UI" panose="020B0604030504040204" pitchFamily="50" charset="-128"/>
            </a:endParaRPr>
          </a:p>
        </cx:txPr>
      </cx:axis>
      <cx:axis id="1">
        <cx:valScaling/>
        <cx:majorGridlines/>
        <cx:tickLabels/>
        <cx:numFmt formatCode="0%" sourceLinked="0"/>
        <cx:txPr>
          <a:bodyPr vertOverflow="overflow" horzOverflow="overflow" wrap="square" lIns="0" tIns="0" rIns="0" bIns="0"/>
          <a:lstStyle/>
          <a:p>
            <a:pPr algn="ctr" rtl="0">
              <a:defRPr sz="900" b="0" i="0">
                <a:solidFill>
                  <a:srgbClr val="595959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eiryo UI" panose="020B0604030504040204" pitchFamily="50" charset="-128"/>
              </a:defRPr>
            </a:pPr>
            <a:endParaRPr lang="ja-JP" altLang="en-US">
              <a:latin typeface="Meiryo UI" panose="020B0604030504040204" pitchFamily="50" charset="-128"/>
              <a:ea typeface="Meiryo UI" panose="020B0604030504040204" pitchFamily="50" charset="-128"/>
            </a:endParaRPr>
          </a:p>
        </cx:txPr>
      </cx:axis>
    </cx:plotArea>
    <cx:legend pos="b" align="ctr" overlay="0">
      <cx:txPr>
        <a:bodyPr spcFirstLastPara="1" vertOverflow="ellipsis" horzOverflow="overflow" wrap="square" lIns="0" tIns="0" rIns="0" bIns="0" anchor="ctr" anchorCtr="1"/>
        <a:lstStyle/>
        <a:p>
          <a:pPr algn="ctr" rtl="0">
            <a:defRPr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defRPr>
          </a:pPr>
          <a:endParaRPr lang="ja-JP" altLang="en-US" sz="900" b="0" i="0" u="none" strike="noStrike" baseline="0">
            <a:solidFill>
              <a:sysClr val="windowText" lastClr="000000">
                <a:lumMod val="65000"/>
                <a:lumOff val="35000"/>
              </a:sysClr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cx:txPr>
    </cx:legend>
  </cx:chart>
  <cx:spPr>
    <a:ln>
      <a:noFill/>
    </a:ln>
  </cx:spPr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9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microsoft.com/office/2014/relationships/chartEx" Target="../charts/chartEx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141514</xdr:colOff>
      <xdr:row>22</xdr:row>
      <xdr:rowOff>87084</xdr:rowOff>
    </xdr:from>
    <xdr:to>
      <xdr:col>7</xdr:col>
      <xdr:colOff>1393372</xdr:colOff>
      <xdr:row>35</xdr:row>
      <xdr:rowOff>185056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" name="グラフ 1">
              <a:extLst>
                <a:ext uri="{FF2B5EF4-FFF2-40B4-BE49-F238E27FC236}">
                  <a16:creationId xmlns:a16="http://schemas.microsoft.com/office/drawing/2014/main" id="{730941A3-2D6B-4FD8-AA44-69EC696E6CE3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505994" y="4948644"/>
              <a:ext cx="5435238" cy="2970712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ja-JP" altLang="en-US" sz="1100"/>
                <a:t>この図は、お使いのバージョンの Excel では利用できません。
この図形を編集するか、このブックを異なるファイル形式に保存すると、グラフが恒久的に壊れます。</a:t>
              </a:r>
            </a:p>
          </xdr:txBody>
        </xdr:sp>
      </mc:Fallback>
    </mc:AlternateContent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backgroundRefresh="0" refreshOnLoad="1" connectionId="1" xr16:uid="{72EF6ECF-0F51-4D94-AE3A-7D1FD3015576}" autoFormatId="20" applyNumberFormats="0" applyBorderFormats="0" applyFontFormats="0" applyPatternFormats="0" applyAlignmentFormats="0" applyWidthHeightFormats="0">
  <queryTableRefresh nextId="8">
    <queryTableFields count="7">
      <queryTableField id="1" name="通貨ペア" tableColumnId="8"/>
      <queryTableField id="2" name="BID" tableColumnId="2"/>
      <queryTableField id="3" name="ASK" tableColumnId="3"/>
      <queryTableField id="4" name="前日比" tableColumnId="4"/>
      <queryTableField id="5" name="高値" tableColumnId="5"/>
      <queryTableField id="6" name="安値" tableColumnId="6"/>
      <queryTableField id="7" name="スプレッド" tableColumnId="7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992E6F9-EED1-4DE8-BB63-C819490AEAE5}" name="テーブル_1" displayName="テーブル_1" ref="A1:G52" tableType="queryTable" totalsRowShown="0">
  <autoFilter ref="A1:G52" xr:uid="{F992E6F9-EED1-4DE8-BB63-C819490AEAE5}"/>
  <tableColumns count="7">
    <tableColumn id="8" xr3:uid="{4EF3846E-BC29-4346-8E46-E785705ED33F}" uniqueName="8" name="通貨ペア" queryTableFieldId="1" dataDxfId="0"/>
    <tableColumn id="2" xr3:uid="{622128AB-1101-43DB-AA4F-E6AD04716992}" uniqueName="2" name="BID" queryTableFieldId="2"/>
    <tableColumn id="3" xr3:uid="{FED81727-F1F1-4952-A11C-E5AC3B51EB98}" uniqueName="3" name="ASK" queryTableFieldId="3"/>
    <tableColumn id="4" xr3:uid="{E93B4E30-77BA-4C35-AC91-C99210718746}" uniqueName="4" name="前日比" queryTableFieldId="4"/>
    <tableColumn id="5" xr3:uid="{67B909B6-92FF-463F-B7C7-2ED3974D4258}" uniqueName="5" name="高値" queryTableFieldId="5"/>
    <tableColumn id="6" xr3:uid="{84E60D24-FD94-4916-B8BF-9C4D91EF8D1F}" uniqueName="6" name="安値" queryTableFieldId="6"/>
    <tableColumn id="7" xr3:uid="{B680AD4F-63E1-4E33-9E85-1CC48072A132}" uniqueName="7" name="スプレッド" queryTableFieldId="7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32CE2D-0D41-493C-84E0-2565E46BB618}">
  <dimension ref="A1:AC37"/>
  <sheetViews>
    <sheetView zoomScale="70" zoomScaleNormal="70" workbookViewId="0">
      <selection activeCell="B13" sqref="B13"/>
    </sheetView>
  </sheetViews>
  <sheetFormatPr defaultRowHeight="15" x14ac:dyDescent="0.45"/>
  <cols>
    <col min="1" max="1" width="12.8984375" style="1" customWidth="1"/>
    <col min="2" max="9" width="12.69921875" style="1" customWidth="1"/>
    <col min="10" max="11" width="8.796875" style="1"/>
    <col min="12" max="27" width="11.69921875" style="1" bestFit="1" customWidth="1"/>
    <col min="28" max="16384" width="8.796875" style="1"/>
  </cols>
  <sheetData>
    <row r="1" spans="1:29" x14ac:dyDescent="0.45">
      <c r="A1" s="2" t="s">
        <v>63</v>
      </c>
      <c r="B1" s="25">
        <v>100000</v>
      </c>
      <c r="C1" s="2"/>
      <c r="D1" s="2"/>
      <c r="E1" s="2"/>
      <c r="F1" s="2"/>
      <c r="G1" s="2"/>
      <c r="H1" s="2"/>
      <c r="I1" s="2"/>
      <c r="K1" s="1" t="s">
        <v>75</v>
      </c>
    </row>
    <row r="2" spans="1:29" ht="17.399999999999999" x14ac:dyDescent="0.5">
      <c r="A2" s="2" t="s">
        <v>64</v>
      </c>
      <c r="B2" s="3" cm="1">
        <f t="array" ref="B2">SUM(ABS(E6:E21))/B1</f>
        <v>104.12809943481967</v>
      </c>
      <c r="C2" s="30"/>
      <c r="D2" s="30"/>
      <c r="E2" s="2"/>
      <c r="F2" s="2"/>
      <c r="G2" s="2"/>
      <c r="H2" s="2"/>
      <c r="I2" s="2"/>
      <c r="K2" s="31"/>
      <c r="L2" s="32" t="s">
        <v>0</v>
      </c>
      <c r="M2" s="32" t="s">
        <v>1</v>
      </c>
      <c r="N2" s="32" t="s">
        <v>2</v>
      </c>
      <c r="O2" s="32" t="s">
        <v>29</v>
      </c>
      <c r="P2" s="32" t="s">
        <v>3</v>
      </c>
      <c r="Q2" s="32" t="s">
        <v>4</v>
      </c>
      <c r="R2" s="32" t="s">
        <v>5</v>
      </c>
      <c r="S2" s="32" t="s">
        <v>6</v>
      </c>
      <c r="T2" s="32" t="s">
        <v>7</v>
      </c>
      <c r="U2" s="32" t="s">
        <v>8</v>
      </c>
      <c r="V2" s="32" t="s">
        <v>9</v>
      </c>
      <c r="W2" s="32" t="s">
        <v>35</v>
      </c>
      <c r="X2" s="33" t="s">
        <v>30</v>
      </c>
      <c r="Y2" s="33" t="s">
        <v>34</v>
      </c>
      <c r="Z2" s="33" t="s">
        <v>36</v>
      </c>
      <c r="AA2" s="33" t="s">
        <v>37</v>
      </c>
      <c r="AB2" s="1" t="s">
        <v>77</v>
      </c>
      <c r="AC2" s="1" t="s">
        <v>79</v>
      </c>
    </row>
    <row r="3" spans="1:29" ht="17.399999999999999" x14ac:dyDescent="0.5">
      <c r="A3" s="2" t="s">
        <v>73</v>
      </c>
      <c r="B3" s="13">
        <f>SUM(I6:I21)</f>
        <v>20822.201458638723</v>
      </c>
      <c r="C3" s="30"/>
      <c r="D3" s="30"/>
      <c r="E3" s="2"/>
      <c r="F3" s="2"/>
      <c r="G3" s="2"/>
      <c r="H3" s="2"/>
      <c r="I3" s="2"/>
      <c r="K3" s="46" t="s">
        <v>0</v>
      </c>
      <c r="L3" s="34">
        <v>1.0046630000000001E-2</v>
      </c>
      <c r="M3" s="35">
        <v>4.8273400000000003E-3</v>
      </c>
      <c r="N3" s="35">
        <v>5.8142999999999997E-3</v>
      </c>
      <c r="O3" s="35">
        <v>3.8730399999999999E-3</v>
      </c>
      <c r="P3" s="35">
        <v>6.8978299999999998E-3</v>
      </c>
      <c r="Q3" s="35">
        <v>5.7036400000000003E-3</v>
      </c>
      <c r="R3" s="35">
        <v>8.13264E-3</v>
      </c>
      <c r="S3" s="35">
        <v>1.0120850000000001E-2</v>
      </c>
      <c r="T3" s="35">
        <v>9.8445100000000008E-3</v>
      </c>
      <c r="U3" s="35">
        <v>4.3184299999999998E-3</v>
      </c>
      <c r="V3" s="35">
        <v>4.7891899999999996E-3</v>
      </c>
      <c r="W3" s="35">
        <v>4.9316100000000003E-3</v>
      </c>
      <c r="X3" s="36">
        <v>8.0342699999999996E-3</v>
      </c>
      <c r="Y3" s="36">
        <v>6.9307800000000001E-3</v>
      </c>
      <c r="Z3" s="36">
        <v>6.0536899999999996E-3</v>
      </c>
      <c r="AA3" s="37">
        <v>4.7043600000000003E-3</v>
      </c>
      <c r="AB3" s="47">
        <v>-1.0751000000000001E-3</v>
      </c>
      <c r="AC3" s="48">
        <v>1.5036839999999999E-2</v>
      </c>
    </row>
    <row r="4" spans="1:29" ht="17.399999999999999" x14ac:dyDescent="0.5">
      <c r="A4" s="27" t="s">
        <v>67</v>
      </c>
      <c r="B4" s="2"/>
      <c r="C4" s="2"/>
      <c r="D4" s="2"/>
      <c r="E4" s="2"/>
      <c r="F4" s="2"/>
      <c r="G4" s="2"/>
      <c r="H4" s="2"/>
      <c r="I4" s="4"/>
      <c r="K4" s="46" t="s">
        <v>1</v>
      </c>
      <c r="L4" s="38">
        <v>4.8273400000000003E-3</v>
      </c>
      <c r="M4" s="49">
        <v>6.0873000000000003E-3</v>
      </c>
      <c r="N4" s="49">
        <v>5.3039599999999999E-3</v>
      </c>
      <c r="O4" s="49">
        <v>4.7348700000000004E-3</v>
      </c>
      <c r="P4" s="49">
        <v>6.1610700000000003E-3</v>
      </c>
      <c r="Q4" s="49">
        <v>5.8838900000000001E-3</v>
      </c>
      <c r="R4" s="49">
        <v>5.9804200000000002E-3</v>
      </c>
      <c r="S4" s="49">
        <v>5.09436E-3</v>
      </c>
      <c r="T4" s="49">
        <v>7.2746399999999998E-3</v>
      </c>
      <c r="U4" s="49">
        <v>6.1369199999999997E-3</v>
      </c>
      <c r="V4" s="49">
        <v>6.6607799999999998E-3</v>
      </c>
      <c r="W4" s="49">
        <v>6.6862800000000002E-3</v>
      </c>
      <c r="X4" s="50">
        <v>5.3679699999999997E-3</v>
      </c>
      <c r="Y4" s="50">
        <v>5.0126600000000004E-3</v>
      </c>
      <c r="Z4" s="50">
        <v>5.97651E-3</v>
      </c>
      <c r="AA4" s="39">
        <v>6.3481800000000001E-3</v>
      </c>
      <c r="AB4" s="1">
        <v>4.9841999999999996E-4</v>
      </c>
      <c r="AC4" s="51">
        <v>8.27782E-3</v>
      </c>
    </row>
    <row r="5" spans="1:29" ht="17.399999999999999" x14ac:dyDescent="0.5">
      <c r="A5" s="5"/>
      <c r="B5" s="6" t="s">
        <v>53</v>
      </c>
      <c r="C5" s="6" t="s">
        <v>54</v>
      </c>
      <c r="D5" s="6" t="s">
        <v>55</v>
      </c>
      <c r="E5" s="6" t="s">
        <v>56</v>
      </c>
      <c r="F5" s="6" t="s">
        <v>62</v>
      </c>
      <c r="G5" s="6" t="s">
        <v>74</v>
      </c>
      <c r="H5" s="6" t="s">
        <v>65</v>
      </c>
      <c r="I5" s="6" t="s">
        <v>73</v>
      </c>
      <c r="K5" s="46" t="s">
        <v>2</v>
      </c>
      <c r="L5" s="38">
        <v>5.8142999999999997E-3</v>
      </c>
      <c r="M5" s="49">
        <v>5.3039599999999999E-3</v>
      </c>
      <c r="N5" s="49">
        <v>6.8954899999999998E-3</v>
      </c>
      <c r="O5" s="49">
        <v>3.8424499999999999E-3</v>
      </c>
      <c r="P5" s="49">
        <v>7.1216400000000003E-3</v>
      </c>
      <c r="Q5" s="49">
        <v>6.5654399999999996E-3</v>
      </c>
      <c r="R5" s="49">
        <v>7.3710800000000003E-3</v>
      </c>
      <c r="S5" s="49">
        <v>5.88698E-3</v>
      </c>
      <c r="T5" s="49">
        <v>8.5916699999999992E-3</v>
      </c>
      <c r="U5" s="49">
        <v>5.3364600000000003E-3</v>
      </c>
      <c r="V5" s="49">
        <v>6.2013399999999996E-3</v>
      </c>
      <c r="W5" s="49">
        <v>6.14213E-3</v>
      </c>
      <c r="X5" s="50">
        <v>5.9386899999999999E-3</v>
      </c>
      <c r="Y5" s="50">
        <v>5.4957599999999997E-3</v>
      </c>
      <c r="Z5" s="50">
        <v>6.8536500000000002E-3</v>
      </c>
      <c r="AA5" s="39">
        <v>6.1969299999999998E-3</v>
      </c>
      <c r="AB5" s="1">
        <v>1.58577E-3</v>
      </c>
      <c r="AC5" s="51">
        <v>1.203397E-2</v>
      </c>
    </row>
    <row r="6" spans="1:29" ht="17.399999999999999" x14ac:dyDescent="0.5">
      <c r="A6" s="7" t="s">
        <v>0</v>
      </c>
      <c r="B6" s="19">
        <v>0</v>
      </c>
      <c r="C6" s="20">
        <v>164</v>
      </c>
      <c r="D6" s="9">
        <f>VLOOKUP(A6,スポット価格!A:B,2,FALSE)</f>
        <v>156.251</v>
      </c>
      <c r="E6" s="8">
        <f>B6*D6</f>
        <v>0</v>
      </c>
      <c r="F6" s="10">
        <f>C6*365/D6/10000</f>
        <v>3.8310154815009184E-2</v>
      </c>
      <c r="G6" s="10">
        <f>SQRT(L3)</f>
        <v>0.10023287883723585</v>
      </c>
      <c r="H6" s="9">
        <f t="shared" ref="H6:H21" si="0">F6/G6</f>
        <v>0.38221145854963928</v>
      </c>
      <c r="I6" s="13">
        <f>スポット価格!D2/スポット価格!B2*E6</f>
        <v>0</v>
      </c>
      <c r="K6" s="46" t="s">
        <v>29</v>
      </c>
      <c r="L6" s="38">
        <v>3.8730399999999999E-3</v>
      </c>
      <c r="M6" s="49">
        <v>4.7348700000000004E-3</v>
      </c>
      <c r="N6" s="49">
        <v>3.8424499999999999E-3</v>
      </c>
      <c r="O6" s="49">
        <v>5.86565E-3</v>
      </c>
      <c r="P6" s="49">
        <v>3.98877E-3</v>
      </c>
      <c r="Q6" s="49">
        <v>4.0372100000000003E-3</v>
      </c>
      <c r="R6" s="49">
        <v>3.8921899999999998E-3</v>
      </c>
      <c r="S6" s="49">
        <v>3.8555899999999999E-3</v>
      </c>
      <c r="T6" s="49">
        <v>4.92787E-3</v>
      </c>
      <c r="U6" s="49">
        <v>4.5729400000000002E-3</v>
      </c>
      <c r="V6" s="49">
        <v>4.5947899999999996E-3</v>
      </c>
      <c r="W6" s="49">
        <v>4.8534700000000004E-3</v>
      </c>
      <c r="X6" s="50">
        <v>4.23647E-3</v>
      </c>
      <c r="Y6" s="50">
        <v>3.7825599999999999E-3</v>
      </c>
      <c r="Z6" s="50">
        <v>3.7274000000000001E-3</v>
      </c>
      <c r="AA6" s="39">
        <v>4.6459300000000004E-3</v>
      </c>
      <c r="AB6" s="1">
        <v>2.17928E-3</v>
      </c>
      <c r="AC6" s="51">
        <v>3.85755E-3</v>
      </c>
    </row>
    <row r="7" spans="1:29" ht="17.399999999999999" x14ac:dyDescent="0.5">
      <c r="A7" s="2" t="s">
        <v>1</v>
      </c>
      <c r="B7" s="21">
        <v>0</v>
      </c>
      <c r="C7" s="22">
        <v>100</v>
      </c>
      <c r="D7" s="11">
        <f>VLOOKUP(A7,スポット価格!A:B,2,FALSE)</f>
        <v>181.44</v>
      </c>
      <c r="E7" s="13">
        <f t="shared" ref="E7:E21" si="1">B7*D7</f>
        <v>0</v>
      </c>
      <c r="F7" s="14">
        <f t="shared" ref="F7:F21" si="2">C7*365/D7/10000</f>
        <v>2.0116843033509701E-2</v>
      </c>
      <c r="G7" s="14">
        <f>SQRT(M4)</f>
        <v>7.8021150978436607E-2</v>
      </c>
      <c r="H7" s="11">
        <f t="shared" si="0"/>
        <v>0.25783832693098274</v>
      </c>
      <c r="I7" s="13">
        <f>スポット価格!D3/スポット価格!B3*E7</f>
        <v>0</v>
      </c>
      <c r="K7" s="46" t="s">
        <v>3</v>
      </c>
      <c r="L7" s="38">
        <v>6.8978299999999998E-3</v>
      </c>
      <c r="M7" s="49">
        <v>6.1610700000000003E-3</v>
      </c>
      <c r="N7" s="49">
        <v>7.1216400000000003E-3</v>
      </c>
      <c r="O7" s="49">
        <v>3.98877E-3</v>
      </c>
      <c r="P7" s="49">
        <v>1.31272E-2</v>
      </c>
      <c r="Q7" s="49">
        <v>1.1073980000000001E-2</v>
      </c>
      <c r="R7" s="49">
        <v>1.0853939999999999E-2</v>
      </c>
      <c r="S7" s="49">
        <v>6.9716099999999996E-3</v>
      </c>
      <c r="T7" s="49">
        <v>1.2142160000000001E-2</v>
      </c>
      <c r="U7" s="49">
        <v>6.5796500000000003E-3</v>
      </c>
      <c r="V7" s="49">
        <v>7.64016E-3</v>
      </c>
      <c r="W7" s="49">
        <v>7.5048099999999998E-3</v>
      </c>
      <c r="X7" s="50">
        <v>8.4452999999999993E-3</v>
      </c>
      <c r="Y7" s="50">
        <v>7.3023100000000002E-3</v>
      </c>
      <c r="Z7" s="50">
        <v>1.0246450000000001E-2</v>
      </c>
      <c r="AA7" s="39">
        <v>7.9248500000000006E-3</v>
      </c>
      <c r="AB7" s="1">
        <v>2.0364699999999999E-3</v>
      </c>
      <c r="AC7" s="51">
        <v>2.0064180000000001E-2</v>
      </c>
    </row>
    <row r="8" spans="1:29" ht="17.399999999999999" x14ac:dyDescent="0.5">
      <c r="A8" s="2" t="s">
        <v>2</v>
      </c>
      <c r="B8" s="21">
        <v>0</v>
      </c>
      <c r="C8" s="22">
        <v>205</v>
      </c>
      <c r="D8" s="11">
        <f>VLOOKUP(A8,スポット価格!A:B,2,FALSE)</f>
        <v>211.166</v>
      </c>
      <c r="E8" s="13">
        <f t="shared" si="1"/>
        <v>0</v>
      </c>
      <c r="F8" s="14">
        <f t="shared" si="2"/>
        <v>3.5434208158510366E-2</v>
      </c>
      <c r="G8" s="14">
        <f>SQRT(N5)</f>
        <v>8.30390871818808E-2</v>
      </c>
      <c r="H8" s="11">
        <f t="shared" si="0"/>
        <v>0.42671721668734985</v>
      </c>
      <c r="I8" s="13">
        <f>スポット価格!D4/スポット価格!B4*E8</f>
        <v>0</v>
      </c>
      <c r="K8" s="46" t="s">
        <v>4</v>
      </c>
      <c r="L8" s="38">
        <v>5.7036400000000003E-3</v>
      </c>
      <c r="M8" s="49">
        <v>5.8838900000000001E-3</v>
      </c>
      <c r="N8" s="49">
        <v>6.5654399999999996E-3</v>
      </c>
      <c r="O8" s="49">
        <v>4.0372100000000003E-3</v>
      </c>
      <c r="P8" s="49">
        <v>1.1073980000000001E-2</v>
      </c>
      <c r="Q8" s="49">
        <v>1.074056E-2</v>
      </c>
      <c r="R8" s="49">
        <v>9.1994299999999998E-3</v>
      </c>
      <c r="S8" s="49">
        <v>5.8202799999999997E-3</v>
      </c>
      <c r="T8" s="49">
        <v>1.0179219999999999E-2</v>
      </c>
      <c r="U8" s="49">
        <v>6.2301300000000004E-3</v>
      </c>
      <c r="V8" s="49">
        <v>7.0125300000000003E-3</v>
      </c>
      <c r="W8" s="49">
        <v>7.0235599999999999E-3</v>
      </c>
      <c r="X8" s="50">
        <v>7.2707199999999996E-3</v>
      </c>
      <c r="Y8" s="50">
        <v>6.3821399999999997E-3</v>
      </c>
      <c r="Z8" s="50">
        <v>9.0023599999999992E-3</v>
      </c>
      <c r="AA8" s="39">
        <v>7.5492600000000003E-3</v>
      </c>
      <c r="AB8" s="1">
        <v>2.39594E-3</v>
      </c>
      <c r="AC8" s="51">
        <v>1.5735840000000001E-2</v>
      </c>
    </row>
    <row r="9" spans="1:29" ht="17.399999999999999" x14ac:dyDescent="0.5">
      <c r="A9" s="2" t="s">
        <v>29</v>
      </c>
      <c r="B9" s="21">
        <v>0</v>
      </c>
      <c r="C9" s="22">
        <v>-20</v>
      </c>
      <c r="D9" s="11">
        <f>VLOOKUP(A9,スポット価格!A:B,2,FALSE)</f>
        <v>192.88800000000001</v>
      </c>
      <c r="E9" s="13">
        <f t="shared" si="1"/>
        <v>0</v>
      </c>
      <c r="F9" s="14">
        <f t="shared" si="2"/>
        <v>-3.7845796524407943E-3</v>
      </c>
      <c r="G9" s="14">
        <f>SQRT(O6)</f>
        <v>7.6587531622320876E-2</v>
      </c>
      <c r="H9" s="11">
        <f t="shared" si="0"/>
        <v>-4.9415088491216057E-2</v>
      </c>
      <c r="I9" s="13">
        <f>スポット価格!D5/スポット価格!B5*E9</f>
        <v>0</v>
      </c>
      <c r="K9" s="46" t="s">
        <v>5</v>
      </c>
      <c r="L9" s="38">
        <v>8.13264E-3</v>
      </c>
      <c r="M9" s="49">
        <v>5.9804200000000002E-3</v>
      </c>
      <c r="N9" s="49">
        <v>7.3710800000000003E-3</v>
      </c>
      <c r="O9" s="49">
        <v>3.8921899999999998E-3</v>
      </c>
      <c r="P9" s="49">
        <v>1.0853939999999999E-2</v>
      </c>
      <c r="Q9" s="49">
        <v>9.1994299999999998E-3</v>
      </c>
      <c r="R9" s="49">
        <v>1.7312629999999999E-2</v>
      </c>
      <c r="S9" s="49">
        <v>8.3056699999999994E-3</v>
      </c>
      <c r="T9" s="49">
        <v>1.3248329999999999E-2</v>
      </c>
      <c r="U9" s="49">
        <v>6.2567200000000003E-3</v>
      </c>
      <c r="V9" s="49">
        <v>7.0829100000000004E-3</v>
      </c>
      <c r="W9" s="49">
        <v>7.1084199999999998E-3</v>
      </c>
      <c r="X9" s="50">
        <v>8.5248700000000004E-3</v>
      </c>
      <c r="Y9" s="50">
        <v>7.7691000000000001E-3</v>
      </c>
      <c r="Z9" s="50">
        <v>9.6656499999999996E-3</v>
      </c>
      <c r="AA9" s="39">
        <v>7.1396699999999999E-3</v>
      </c>
      <c r="AB9" s="1">
        <v>5.2012E-4</v>
      </c>
      <c r="AC9" s="51">
        <v>1.999248E-2</v>
      </c>
    </row>
    <row r="10" spans="1:29" ht="17.399999999999999" x14ac:dyDescent="0.5">
      <c r="A10" s="2" t="s">
        <v>3</v>
      </c>
      <c r="B10" s="21">
        <v>0</v>
      </c>
      <c r="C10" s="22">
        <v>100</v>
      </c>
      <c r="D10" s="11">
        <f>VLOOKUP(A10,スポット価格!A:B,2,FALSE)</f>
        <v>112.572</v>
      </c>
      <c r="E10" s="13">
        <f t="shared" si="1"/>
        <v>0</v>
      </c>
      <c r="F10" s="14">
        <f t="shared" si="2"/>
        <v>3.2423693280744764E-2</v>
      </c>
      <c r="G10" s="14">
        <f>SQRT(P7)</f>
        <v>0.11457399355874788</v>
      </c>
      <c r="H10" s="11">
        <f t="shared" si="0"/>
        <v>0.28299348110022454</v>
      </c>
      <c r="I10" s="13">
        <f>スポット価格!D6/スポット価格!B6*E10</f>
        <v>0</v>
      </c>
      <c r="K10" s="46" t="s">
        <v>6</v>
      </c>
      <c r="L10" s="38">
        <v>1.0120850000000001E-2</v>
      </c>
      <c r="M10" s="49">
        <v>5.09436E-3</v>
      </c>
      <c r="N10" s="49">
        <v>5.88698E-3</v>
      </c>
      <c r="O10" s="49">
        <v>3.8555899999999999E-3</v>
      </c>
      <c r="P10" s="49">
        <v>6.9716099999999996E-3</v>
      </c>
      <c r="Q10" s="49">
        <v>5.8202799999999997E-3</v>
      </c>
      <c r="R10" s="49">
        <v>8.3056699999999994E-3</v>
      </c>
      <c r="S10" s="49">
        <v>1.268362E-2</v>
      </c>
      <c r="T10" s="49">
        <v>1.031788E-2</v>
      </c>
      <c r="U10" s="49">
        <v>4.5107300000000001E-3</v>
      </c>
      <c r="V10" s="49">
        <v>5.2144499999999998E-3</v>
      </c>
      <c r="W10" s="49">
        <v>5.3061899999999997E-3</v>
      </c>
      <c r="X10" s="50">
        <v>8.1535099999999992E-3</v>
      </c>
      <c r="Y10" s="50">
        <v>6.9910900000000002E-3</v>
      </c>
      <c r="Z10" s="50">
        <v>6.1322099999999999E-3</v>
      </c>
      <c r="AA10" s="39">
        <v>4.9470699999999996E-3</v>
      </c>
      <c r="AB10" s="1">
        <v>-1.55853E-3</v>
      </c>
      <c r="AC10" s="51">
        <v>1.544357E-2</v>
      </c>
    </row>
    <row r="11" spans="1:29" ht="17.399999999999999" x14ac:dyDescent="0.5">
      <c r="A11" s="2" t="s">
        <v>4</v>
      </c>
      <c r="B11" s="21">
        <v>3.2611809829939858E-2</v>
      </c>
      <c r="C11" s="22">
        <v>52</v>
      </c>
      <c r="D11" s="11">
        <f>VLOOKUP(A11,スポット価格!A:B,2,FALSE)</f>
        <v>91.882999999999996</v>
      </c>
      <c r="E11" s="13">
        <f t="shared" si="1"/>
        <v>2.996470922604364</v>
      </c>
      <c r="F11" s="14">
        <f t="shared" si="2"/>
        <v>2.0656704722309894E-2</v>
      </c>
      <c r="G11" s="14">
        <f>SQRT(Q8)</f>
        <v>0.10363667304579012</v>
      </c>
      <c r="H11" s="11">
        <f t="shared" si="0"/>
        <v>0.19931848558263807</v>
      </c>
      <c r="I11" s="13">
        <f>スポット価格!D7/スポット価格!B7*E11</f>
        <v>1.7139130560521767E-2</v>
      </c>
      <c r="K11" s="46" t="s">
        <v>7</v>
      </c>
      <c r="L11" s="38">
        <v>9.8445100000000008E-3</v>
      </c>
      <c r="M11" s="49">
        <v>7.2746399999999998E-3</v>
      </c>
      <c r="N11" s="49">
        <v>8.5916699999999992E-3</v>
      </c>
      <c r="O11" s="49">
        <v>4.92787E-3</v>
      </c>
      <c r="P11" s="49">
        <v>1.2142160000000001E-2</v>
      </c>
      <c r="Q11" s="49">
        <v>1.0179219999999999E-2</v>
      </c>
      <c r="R11" s="49">
        <v>1.3248329999999999E-2</v>
      </c>
      <c r="S11" s="49">
        <v>1.031788E-2</v>
      </c>
      <c r="T11" s="49">
        <v>1.8621740000000001E-2</v>
      </c>
      <c r="U11" s="49">
        <v>7.4609799999999999E-3</v>
      </c>
      <c r="V11" s="49">
        <v>8.5715400000000008E-3</v>
      </c>
      <c r="W11" s="49">
        <v>8.6505200000000001E-3</v>
      </c>
      <c r="X11" s="50">
        <v>1.0368240000000001E-2</v>
      </c>
      <c r="Y11" s="50">
        <v>8.5790699999999994E-3</v>
      </c>
      <c r="Z11" s="50">
        <v>1.0963789999999999E-2</v>
      </c>
      <c r="AA11" s="39">
        <v>8.2585699999999998E-3</v>
      </c>
      <c r="AB11" s="1">
        <v>-8.1426000000000003E-4</v>
      </c>
      <c r="AC11" s="51">
        <v>2.22832E-2</v>
      </c>
    </row>
    <row r="12" spans="1:29" ht="17.399999999999999" x14ac:dyDescent="0.5">
      <c r="A12" s="2" t="s">
        <v>5</v>
      </c>
      <c r="B12" s="21">
        <v>0</v>
      </c>
      <c r="C12" s="22">
        <v>16.100000000000001</v>
      </c>
      <c r="D12" s="11">
        <f>VLOOKUP(A12,スポット価格!A:B,2,FALSE)</f>
        <v>9.7899999999999991</v>
      </c>
      <c r="E12" s="13">
        <f t="shared" si="1"/>
        <v>0</v>
      </c>
      <c r="F12" s="14">
        <f t="shared" si="2"/>
        <v>6.0025536261491333E-2</v>
      </c>
      <c r="G12" s="14">
        <f>SQRT(R9)</f>
        <v>0.13157746767589046</v>
      </c>
      <c r="H12" s="11">
        <f t="shared" si="0"/>
        <v>0.45619920584997004</v>
      </c>
      <c r="I12" s="13">
        <f>スポット価格!D8/スポット価格!B8*E12</f>
        <v>0</v>
      </c>
      <c r="K12" s="46" t="s">
        <v>8</v>
      </c>
      <c r="L12" s="38">
        <v>4.3184299999999998E-3</v>
      </c>
      <c r="M12" s="49">
        <v>6.1369199999999997E-3</v>
      </c>
      <c r="N12" s="49">
        <v>5.3364600000000003E-3</v>
      </c>
      <c r="O12" s="49">
        <v>4.5729400000000002E-3</v>
      </c>
      <c r="P12" s="49">
        <v>6.5796500000000003E-3</v>
      </c>
      <c r="Q12" s="49">
        <v>6.2301300000000004E-3</v>
      </c>
      <c r="R12" s="49">
        <v>6.2567200000000003E-3</v>
      </c>
      <c r="S12" s="49">
        <v>4.5107300000000001E-3</v>
      </c>
      <c r="T12" s="49">
        <v>7.4609799999999999E-3</v>
      </c>
      <c r="U12" s="49">
        <v>7.2191599999999996E-3</v>
      </c>
      <c r="V12" s="49">
        <v>7.2327299999999997E-3</v>
      </c>
      <c r="W12" s="49">
        <v>7.2766300000000001E-3</v>
      </c>
      <c r="X12" s="50">
        <v>5.11744E-3</v>
      </c>
      <c r="Y12" s="50">
        <v>4.8975800000000003E-3</v>
      </c>
      <c r="Z12" s="50">
        <v>6.1340500000000003E-3</v>
      </c>
      <c r="AA12" s="39">
        <v>6.6093100000000002E-3</v>
      </c>
      <c r="AB12" s="1">
        <v>1.19403E-3</v>
      </c>
      <c r="AC12" s="51">
        <v>9.3339200000000008E-3</v>
      </c>
    </row>
    <row r="13" spans="1:29" ht="17.399999999999999" x14ac:dyDescent="0.5">
      <c r="A13" s="2" t="s">
        <v>6</v>
      </c>
      <c r="B13" s="21">
        <v>1600000</v>
      </c>
      <c r="C13" s="29">
        <v>12</v>
      </c>
      <c r="D13" s="11">
        <f>VLOOKUP(A13,スポット価格!A:B,2,FALSE)</f>
        <v>3.2189999999999999</v>
      </c>
      <c r="E13" s="13">
        <f t="shared" si="1"/>
        <v>5150400</v>
      </c>
      <c r="F13" s="14">
        <f t="shared" si="2"/>
        <v>0.13606710158434296</v>
      </c>
      <c r="G13" s="14">
        <f>SQRT(S10)</f>
        <v>0.11262157874936757</v>
      </c>
      <c r="H13" s="11">
        <f t="shared" si="0"/>
        <v>1.2081796676563377</v>
      </c>
      <c r="I13" s="13">
        <f>スポット価格!D9/スポット価格!B9*E13</f>
        <v>25608.370444031301</v>
      </c>
      <c r="K13" s="46" t="s">
        <v>9</v>
      </c>
      <c r="L13" s="38">
        <v>4.7891899999999996E-3</v>
      </c>
      <c r="M13" s="49">
        <v>6.6607799999999998E-3</v>
      </c>
      <c r="N13" s="49">
        <v>6.2013399999999996E-3</v>
      </c>
      <c r="O13" s="49">
        <v>4.5947899999999996E-3</v>
      </c>
      <c r="P13" s="49">
        <v>7.64016E-3</v>
      </c>
      <c r="Q13" s="49">
        <v>7.0125300000000003E-3</v>
      </c>
      <c r="R13" s="49">
        <v>7.0829100000000004E-3</v>
      </c>
      <c r="S13" s="49">
        <v>5.2144499999999998E-3</v>
      </c>
      <c r="T13" s="49">
        <v>8.5715400000000008E-3</v>
      </c>
      <c r="U13" s="49">
        <v>7.2327299999999997E-3</v>
      </c>
      <c r="V13" s="49">
        <v>9.1695200000000004E-3</v>
      </c>
      <c r="W13" s="49">
        <v>8.2883599999999998E-3</v>
      </c>
      <c r="X13" s="50">
        <v>5.6812900000000003E-3</v>
      </c>
      <c r="Y13" s="50">
        <v>5.4766499999999996E-3</v>
      </c>
      <c r="Z13" s="50">
        <v>7.0029999999999997E-3</v>
      </c>
      <c r="AA13" s="39">
        <v>7.3284999999999999E-3</v>
      </c>
      <c r="AB13" s="1">
        <v>1.84125E-3</v>
      </c>
      <c r="AC13" s="51">
        <v>1.1129160000000001E-2</v>
      </c>
    </row>
    <row r="14" spans="1:29" ht="17.399999999999999" x14ac:dyDescent="0.5">
      <c r="A14" s="2" t="s">
        <v>7</v>
      </c>
      <c r="B14" s="21">
        <v>0</v>
      </c>
      <c r="C14" s="22">
        <v>17.100000000000001</v>
      </c>
      <c r="D14" s="11">
        <f>VLOOKUP(A14,スポット価格!A:B,2,FALSE)</f>
        <v>9.2509999999999994</v>
      </c>
      <c r="E14" s="13">
        <f t="shared" si="1"/>
        <v>0</v>
      </c>
      <c r="F14" s="14">
        <f t="shared" si="2"/>
        <v>6.7468381796562546E-2</v>
      </c>
      <c r="G14" s="14">
        <f>SQRT(T11)</f>
        <v>0.1364614964009995</v>
      </c>
      <c r="H14" s="11">
        <f t="shared" si="0"/>
        <v>0.49441332226273593</v>
      </c>
      <c r="I14" s="13">
        <f>スポット価格!D10/スポット価格!B10*E14</f>
        <v>0</v>
      </c>
      <c r="K14" s="46" t="s">
        <v>35</v>
      </c>
      <c r="L14" s="38">
        <v>4.9316100000000003E-3</v>
      </c>
      <c r="M14" s="49">
        <v>6.6862800000000002E-3</v>
      </c>
      <c r="N14" s="49">
        <v>6.14213E-3</v>
      </c>
      <c r="O14" s="49">
        <v>4.8534700000000004E-3</v>
      </c>
      <c r="P14" s="49">
        <v>7.5048099999999998E-3</v>
      </c>
      <c r="Q14" s="49">
        <v>7.0235599999999999E-3</v>
      </c>
      <c r="R14" s="49">
        <v>7.1084199999999998E-3</v>
      </c>
      <c r="S14" s="49">
        <v>5.3061899999999997E-3</v>
      </c>
      <c r="T14" s="49">
        <v>8.6505200000000001E-3</v>
      </c>
      <c r="U14" s="49">
        <v>7.2766300000000001E-3</v>
      </c>
      <c r="V14" s="49">
        <v>8.2883599999999998E-3</v>
      </c>
      <c r="W14" s="49">
        <v>9.0945699999999997E-3</v>
      </c>
      <c r="X14" s="50">
        <v>5.6584900000000004E-3</v>
      </c>
      <c r="Y14" s="50">
        <v>5.5631099999999996E-3</v>
      </c>
      <c r="Z14" s="50">
        <v>7.0625100000000001E-3</v>
      </c>
      <c r="AA14" s="39">
        <v>7.6643099999999997E-3</v>
      </c>
      <c r="AB14" s="1">
        <v>2.1046200000000002E-3</v>
      </c>
      <c r="AC14" s="51">
        <v>1.096773E-2</v>
      </c>
    </row>
    <row r="15" spans="1:29" ht="17.399999999999999" x14ac:dyDescent="0.45">
      <c r="A15" s="2" t="s">
        <v>8</v>
      </c>
      <c r="B15" s="21">
        <v>0</v>
      </c>
      <c r="C15" s="22">
        <v>8</v>
      </c>
      <c r="D15" s="11">
        <f>VLOOKUP(A15,スポット価格!A:B,2,FALSE)</f>
        <v>7.4980000000000002</v>
      </c>
      <c r="E15" s="13">
        <f t="shared" si="1"/>
        <v>0</v>
      </c>
      <c r="F15" s="14">
        <f t="shared" si="2"/>
        <v>3.8943718324886634E-2</v>
      </c>
      <c r="G15" s="14">
        <f>SQRT(U12)</f>
        <v>8.4965640114107302E-2</v>
      </c>
      <c r="H15" s="11">
        <f t="shared" si="0"/>
        <v>0.4583466713436859</v>
      </c>
      <c r="I15" s="13">
        <f>スポット価格!D11/スポット価格!B11*E15</f>
        <v>0</v>
      </c>
      <c r="K15" s="46" t="s">
        <v>30</v>
      </c>
      <c r="L15" s="40">
        <v>8.0342699999999996E-3</v>
      </c>
      <c r="M15" s="50">
        <v>5.3679699999999997E-3</v>
      </c>
      <c r="N15" s="50">
        <v>5.9386899999999999E-3</v>
      </c>
      <c r="O15" s="50">
        <v>4.23647E-3</v>
      </c>
      <c r="P15" s="50">
        <v>8.4452999999999993E-3</v>
      </c>
      <c r="Q15" s="50">
        <v>7.2707199999999996E-3</v>
      </c>
      <c r="R15" s="50">
        <v>8.5248700000000004E-3</v>
      </c>
      <c r="S15" s="50">
        <v>8.1535099999999992E-3</v>
      </c>
      <c r="T15" s="50">
        <v>1.0368240000000001E-2</v>
      </c>
      <c r="U15" s="50">
        <v>5.11744E-3</v>
      </c>
      <c r="V15" s="50">
        <v>5.6812900000000003E-3</v>
      </c>
      <c r="W15" s="50">
        <v>5.6584900000000004E-3</v>
      </c>
      <c r="X15" s="50">
        <v>9.0226899999999999E-3</v>
      </c>
      <c r="Y15" s="50">
        <v>6.7532399999999998E-3</v>
      </c>
      <c r="Z15" s="50">
        <v>7.3508499999999999E-3</v>
      </c>
      <c r="AA15" s="39">
        <v>6.0010799999999998E-3</v>
      </c>
      <c r="AB15" s="1">
        <v>-1.30827E-3</v>
      </c>
      <c r="AC15" s="51">
        <v>1.5026299999999999E-2</v>
      </c>
    </row>
    <row r="16" spans="1:29" ht="17.399999999999999" x14ac:dyDescent="0.45">
      <c r="A16" s="2" t="s">
        <v>9</v>
      </c>
      <c r="B16" s="21">
        <v>8300000</v>
      </c>
      <c r="C16" s="22">
        <v>1</v>
      </c>
      <c r="D16" s="11">
        <f>VLOOKUP(A16,スポット価格!A:B,2,FALSE)</f>
        <v>0.498</v>
      </c>
      <c r="E16" s="13">
        <f t="shared" si="1"/>
        <v>4133400</v>
      </c>
      <c r="F16" s="14">
        <f t="shared" si="2"/>
        <v>7.3293172690763048E-2</v>
      </c>
      <c r="G16" s="14">
        <f>SQRT(V13)</f>
        <v>9.5757610663591647E-2</v>
      </c>
      <c r="H16" s="11">
        <f t="shared" si="0"/>
        <v>0.76540310668622513</v>
      </c>
      <c r="I16" s="13">
        <f>スポット価格!D12/スポット価格!B12*E16</f>
        <v>-5125.7881891757361</v>
      </c>
      <c r="K16" s="46" t="s">
        <v>34</v>
      </c>
      <c r="L16" s="40">
        <v>6.9307800000000001E-3</v>
      </c>
      <c r="M16" s="50">
        <v>5.0126600000000004E-3</v>
      </c>
      <c r="N16" s="50">
        <v>5.4957599999999997E-3</v>
      </c>
      <c r="O16" s="50">
        <v>3.7825599999999999E-3</v>
      </c>
      <c r="P16" s="50">
        <v>7.3023100000000002E-3</v>
      </c>
      <c r="Q16" s="50">
        <v>6.3821399999999997E-3</v>
      </c>
      <c r="R16" s="50">
        <v>7.7691000000000001E-3</v>
      </c>
      <c r="S16" s="50">
        <v>6.9910900000000002E-3</v>
      </c>
      <c r="T16" s="50">
        <v>8.5790699999999994E-3</v>
      </c>
      <c r="U16" s="50">
        <v>4.8975800000000003E-3</v>
      </c>
      <c r="V16" s="50">
        <v>5.4766499999999996E-3</v>
      </c>
      <c r="W16" s="50">
        <v>5.5631099999999996E-3</v>
      </c>
      <c r="X16" s="50">
        <v>6.7532399999999998E-3</v>
      </c>
      <c r="Y16" s="50">
        <v>6.2492399999999997E-3</v>
      </c>
      <c r="Z16" s="50">
        <v>6.34149E-3</v>
      </c>
      <c r="AA16" s="39">
        <v>5.5085200000000003E-3</v>
      </c>
      <c r="AB16" s="1">
        <v>-5.5597000000000003E-4</v>
      </c>
      <c r="AC16" s="51">
        <v>1.3071599999999999E-2</v>
      </c>
    </row>
    <row r="17" spans="1:29" ht="17.399999999999999" x14ac:dyDescent="0.45">
      <c r="A17" s="2" t="s">
        <v>35</v>
      </c>
      <c r="B17" s="21">
        <v>0</v>
      </c>
      <c r="C17" s="22">
        <v>47</v>
      </c>
      <c r="D17" s="11">
        <f>VLOOKUP(A17,スポット価格!A:B,2,FALSE)</f>
        <v>42.052999999999997</v>
      </c>
      <c r="E17" s="13">
        <f t="shared" si="1"/>
        <v>0</v>
      </c>
      <c r="F17" s="14">
        <f t="shared" si="2"/>
        <v>4.079376025491642E-2</v>
      </c>
      <c r="G17" s="14">
        <f>SQRT(W14)</f>
        <v>9.5365454961427204E-2</v>
      </c>
      <c r="H17" s="11">
        <f t="shared" si="0"/>
        <v>0.42776244575581812</v>
      </c>
      <c r="I17" s="13">
        <f>スポット価格!D13/スポット価格!B13*E17</f>
        <v>0</v>
      </c>
      <c r="K17" s="46" t="s">
        <v>36</v>
      </c>
      <c r="L17" s="40">
        <v>6.0536899999999996E-3</v>
      </c>
      <c r="M17" s="50">
        <v>5.97651E-3</v>
      </c>
      <c r="N17" s="50">
        <v>6.8536500000000002E-3</v>
      </c>
      <c r="O17" s="50">
        <v>3.7274000000000001E-3</v>
      </c>
      <c r="P17" s="50">
        <v>1.0246450000000001E-2</v>
      </c>
      <c r="Q17" s="50">
        <v>9.0023599999999992E-3</v>
      </c>
      <c r="R17" s="50">
        <v>9.6656499999999996E-3</v>
      </c>
      <c r="S17" s="50">
        <v>6.1322099999999999E-3</v>
      </c>
      <c r="T17" s="50">
        <v>1.0963789999999999E-2</v>
      </c>
      <c r="U17" s="50">
        <v>6.1340500000000003E-3</v>
      </c>
      <c r="V17" s="50">
        <v>7.0029999999999997E-3</v>
      </c>
      <c r="W17" s="50">
        <v>7.0625100000000001E-3</v>
      </c>
      <c r="X17" s="50">
        <v>7.3508499999999999E-3</v>
      </c>
      <c r="Y17" s="50">
        <v>6.34149E-3</v>
      </c>
      <c r="Z17" s="50">
        <v>1.203478E-2</v>
      </c>
      <c r="AA17" s="39">
        <v>8.3882499999999999E-3</v>
      </c>
      <c r="AB17" s="1">
        <v>8.1430999999999995E-4</v>
      </c>
      <c r="AC17" s="51">
        <v>1.5893069999999999E-2</v>
      </c>
    </row>
    <row r="18" spans="1:29" ht="17.399999999999999" x14ac:dyDescent="0.45">
      <c r="A18" s="2" t="s">
        <v>30</v>
      </c>
      <c r="B18" s="21">
        <v>-10000</v>
      </c>
      <c r="C18" s="22">
        <v>50</v>
      </c>
      <c r="D18" s="11">
        <f>VLOOKUP(A18,スポット価格!A:B,2,FALSE)</f>
        <v>112.9</v>
      </c>
      <c r="E18" s="13">
        <f t="shared" si="1"/>
        <v>-1129000</v>
      </c>
      <c r="F18" s="14">
        <f t="shared" si="2"/>
        <v>1.6164747564216118E-2</v>
      </c>
      <c r="G18" s="14">
        <f>SQRT(X15)</f>
        <v>9.4987841327193026E-2</v>
      </c>
      <c r="H18" s="11">
        <f t="shared" si="0"/>
        <v>0.17017701779889266</v>
      </c>
      <c r="I18" s="13">
        <f>スポット価格!D20/スポット価格!B14*E18</f>
        <v>339.60102655343002</v>
      </c>
      <c r="K18" s="46" t="s">
        <v>37</v>
      </c>
      <c r="L18" s="41">
        <v>4.7043600000000003E-3</v>
      </c>
      <c r="M18" s="42">
        <v>6.3481800000000001E-3</v>
      </c>
      <c r="N18" s="42">
        <v>6.1969299999999998E-3</v>
      </c>
      <c r="O18" s="42">
        <v>4.6459300000000004E-3</v>
      </c>
      <c r="P18" s="42">
        <v>7.9248500000000006E-3</v>
      </c>
      <c r="Q18" s="42">
        <v>7.5492600000000003E-3</v>
      </c>
      <c r="R18" s="42">
        <v>7.1396699999999999E-3</v>
      </c>
      <c r="S18" s="42">
        <v>4.9470699999999996E-3</v>
      </c>
      <c r="T18" s="42">
        <v>8.2585699999999998E-3</v>
      </c>
      <c r="U18" s="42">
        <v>6.6093100000000002E-3</v>
      </c>
      <c r="V18" s="42">
        <v>7.3284999999999999E-3</v>
      </c>
      <c r="W18" s="42">
        <v>7.6643099999999997E-3</v>
      </c>
      <c r="X18" s="42">
        <v>6.0010799999999998E-3</v>
      </c>
      <c r="Y18" s="42">
        <v>5.5085200000000003E-3</v>
      </c>
      <c r="Z18" s="42">
        <v>8.3882499999999999E-3</v>
      </c>
      <c r="AA18" s="43">
        <v>9.9386000000000006E-3</v>
      </c>
      <c r="AB18" s="1">
        <v>1.20353E-3</v>
      </c>
      <c r="AC18" s="51">
        <v>1.0704740000000001E-2</v>
      </c>
    </row>
    <row r="19" spans="1:29" x14ac:dyDescent="0.45">
      <c r="A19" s="2" t="s">
        <v>34</v>
      </c>
      <c r="B19" s="21">
        <v>0</v>
      </c>
      <c r="C19" s="22">
        <v>40</v>
      </c>
      <c r="D19" s="11">
        <f>VLOOKUP(A19,スポット価格!A:B,2,FALSE)</f>
        <v>123.31699999999999</v>
      </c>
      <c r="E19" s="13">
        <f t="shared" si="1"/>
        <v>0</v>
      </c>
      <c r="F19" s="14">
        <f t="shared" si="2"/>
        <v>1.1839405759141075E-2</v>
      </c>
      <c r="G19" s="14">
        <f>SQRT(Y16)</f>
        <v>7.9052134696034615E-2</v>
      </c>
      <c r="H19" s="11">
        <f t="shared" si="0"/>
        <v>0.14976705948125343</v>
      </c>
      <c r="I19" s="13">
        <f>スポット価格!D27/スポット価格!B15*E19</f>
        <v>0</v>
      </c>
      <c r="K19" s="1" t="s">
        <v>78</v>
      </c>
      <c r="L19" s="52">
        <v>-1.0751000000000001E-3</v>
      </c>
      <c r="M19" s="1">
        <v>4.9841999999999996E-4</v>
      </c>
      <c r="N19" s="1">
        <v>1.58577E-3</v>
      </c>
      <c r="O19" s="1">
        <v>2.17928E-3</v>
      </c>
      <c r="P19" s="1">
        <v>2.0364699999999999E-3</v>
      </c>
      <c r="Q19" s="1">
        <v>2.39594E-3</v>
      </c>
      <c r="R19" s="1">
        <v>5.2012E-4</v>
      </c>
      <c r="S19" s="1">
        <v>-1.55853E-3</v>
      </c>
      <c r="T19" s="1">
        <v>-8.1426000000000003E-4</v>
      </c>
      <c r="U19" s="1">
        <v>1.19403E-3</v>
      </c>
      <c r="V19" s="1">
        <v>1.84125E-3</v>
      </c>
      <c r="W19" s="1">
        <v>2.1046200000000002E-3</v>
      </c>
      <c r="X19" s="1">
        <v>-1.30827E-3</v>
      </c>
      <c r="Y19" s="1">
        <v>-5.5597000000000003E-4</v>
      </c>
      <c r="Z19" s="1">
        <v>8.1430999999999995E-4</v>
      </c>
      <c r="AA19" s="1">
        <v>1.20353E-3</v>
      </c>
      <c r="AB19" s="1">
        <v>3.8842759999999997E-2</v>
      </c>
      <c r="AC19" s="51">
        <v>-1.96933E-3</v>
      </c>
    </row>
    <row r="20" spans="1:29" x14ac:dyDescent="0.45">
      <c r="A20" s="2" t="s">
        <v>36</v>
      </c>
      <c r="B20" s="21">
        <v>0.40952423646861374</v>
      </c>
      <c r="C20" s="22">
        <v>14</v>
      </c>
      <c r="D20" s="11">
        <f>VLOOKUP(A20,スポット価格!A:B,2,FALSE)</f>
        <v>16.789000000000001</v>
      </c>
      <c r="E20" s="13">
        <f t="shared" si="1"/>
        <v>6.8755024060715568</v>
      </c>
      <c r="F20" s="14">
        <f t="shared" si="2"/>
        <v>3.0436595389838585E-2</v>
      </c>
      <c r="G20" s="14">
        <f>SQRT(Z17)</f>
        <v>0.10970314489566833</v>
      </c>
      <c r="H20" s="11">
        <f t="shared" si="0"/>
        <v>0.27744505792231289</v>
      </c>
      <c r="I20" s="13">
        <f>スポット価格!D31/スポット価格!B16*E20</f>
        <v>1.0419105206060152E-3</v>
      </c>
      <c r="K20" s="1" t="s">
        <v>80</v>
      </c>
      <c r="L20" s="53">
        <v>1.5036839999999999E-2</v>
      </c>
      <c r="M20" s="54">
        <v>8.27782E-3</v>
      </c>
      <c r="N20" s="54">
        <v>1.203397E-2</v>
      </c>
      <c r="O20" s="54">
        <v>3.85755E-3</v>
      </c>
      <c r="P20" s="54">
        <v>2.0064180000000001E-2</v>
      </c>
      <c r="Q20" s="54">
        <v>1.5735840000000001E-2</v>
      </c>
      <c r="R20" s="54">
        <v>1.999248E-2</v>
      </c>
      <c r="S20" s="54">
        <v>1.544357E-2</v>
      </c>
      <c r="T20" s="54">
        <v>2.22832E-2</v>
      </c>
      <c r="U20" s="54">
        <v>9.3339200000000008E-3</v>
      </c>
      <c r="V20" s="54">
        <v>1.1129160000000001E-2</v>
      </c>
      <c r="W20" s="54">
        <v>1.096773E-2</v>
      </c>
      <c r="X20" s="54">
        <v>1.5026299999999999E-2</v>
      </c>
      <c r="Y20" s="54">
        <v>1.3071599999999999E-2</v>
      </c>
      <c r="Z20" s="54">
        <v>1.5893069999999999E-2</v>
      </c>
      <c r="AA20" s="54">
        <v>1.0704740000000001E-2</v>
      </c>
      <c r="AB20" s="54">
        <v>-1.96933E-3</v>
      </c>
      <c r="AC20" s="55">
        <v>5.4289360000000002E-2</v>
      </c>
    </row>
    <row r="21" spans="1:29" ht="17.399999999999999" x14ac:dyDescent="0.5">
      <c r="A21" s="15" t="s">
        <v>37</v>
      </c>
      <c r="B21" s="23">
        <v>4.3843432033798552E-3</v>
      </c>
      <c r="C21" s="24">
        <v>5</v>
      </c>
      <c r="D21" s="17">
        <f>VLOOKUP(A21,スポット価格!A:B,2,FALSE)</f>
        <v>16.309999999999999</v>
      </c>
      <c r="E21" s="16">
        <f t="shared" si="1"/>
        <v>7.1508637647125436E-2</v>
      </c>
      <c r="F21" s="18">
        <f t="shared" si="2"/>
        <v>1.1189454322501534E-2</v>
      </c>
      <c r="G21" s="18">
        <f>SQRT(AA18)</f>
        <v>9.9692527302702089E-2</v>
      </c>
      <c r="H21" s="17">
        <f t="shared" si="0"/>
        <v>0.11223964950277926</v>
      </c>
      <c r="I21" s="16">
        <f>スポット価格!D32/スポット価格!B17*E21</f>
        <v>-3.8113547408125699E-6</v>
      </c>
      <c r="K21" s="31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3"/>
      <c r="Y21" s="33"/>
      <c r="Z21" s="33"/>
      <c r="AA21" s="33"/>
    </row>
    <row r="22" spans="1:29" ht="17.399999999999999" x14ac:dyDescent="0.5">
      <c r="A22" s="2"/>
      <c r="B22" s="2"/>
      <c r="C22" s="2"/>
      <c r="D22" s="2"/>
      <c r="E22" s="2"/>
      <c r="F22" s="2"/>
      <c r="G22" s="2"/>
      <c r="H22" s="2"/>
      <c r="I22" s="2"/>
      <c r="K22" s="32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5"/>
      <c r="Y22" s="45"/>
      <c r="Z22" s="45"/>
      <c r="AA22" s="45"/>
    </row>
    <row r="23" spans="1:29" ht="17.399999999999999" x14ac:dyDescent="0.5">
      <c r="A23" s="27" t="s">
        <v>54</v>
      </c>
      <c r="B23" s="2"/>
      <c r="C23" s="2"/>
      <c r="D23" s="2"/>
      <c r="E23" s="2"/>
      <c r="F23" s="2"/>
      <c r="G23" s="2"/>
      <c r="H23" s="2"/>
      <c r="I23" s="2"/>
      <c r="K23" s="32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5"/>
      <c r="Y23" s="45"/>
      <c r="Z23" s="45"/>
      <c r="AA23" s="45"/>
    </row>
    <row r="24" spans="1:29" ht="17.399999999999999" x14ac:dyDescent="0.5">
      <c r="A24" s="5"/>
      <c r="B24" s="6" t="s">
        <v>57</v>
      </c>
      <c r="C24" s="6" t="s">
        <v>58</v>
      </c>
      <c r="D24" s="6" t="s">
        <v>59</v>
      </c>
      <c r="E24" s="2"/>
      <c r="F24" s="2"/>
      <c r="G24" s="2"/>
      <c r="H24" s="2"/>
      <c r="I24" s="2"/>
      <c r="K24" s="32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5"/>
      <c r="Y24" s="45"/>
      <c r="Z24" s="45"/>
      <c r="AA24" s="45"/>
    </row>
    <row r="25" spans="1:29" ht="17.399999999999999" x14ac:dyDescent="0.5">
      <c r="A25" s="5" t="s">
        <v>60</v>
      </c>
      <c r="B25" s="12">
        <f>SUMPRODUCT(B6:B21,C6:C21)/10000</f>
        <v>2700.0007451075135</v>
      </c>
      <c r="C25" s="28">
        <f>B25*365/12</f>
        <v>82125.022663686876</v>
      </c>
      <c r="D25" s="28">
        <f>B25*365</f>
        <v>985500.27196424245</v>
      </c>
      <c r="E25" s="2"/>
      <c r="F25" s="2"/>
      <c r="G25" s="2"/>
      <c r="H25" s="2"/>
      <c r="I25" s="2"/>
      <c r="K25" s="32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5"/>
      <c r="Y25" s="45"/>
      <c r="Z25" s="45"/>
      <c r="AA25" s="45"/>
    </row>
    <row r="26" spans="1:29" ht="17.399999999999999" x14ac:dyDescent="0.5">
      <c r="A26" s="27" t="s">
        <v>66</v>
      </c>
      <c r="B26" s="2"/>
      <c r="C26" s="2"/>
      <c r="D26" s="2"/>
      <c r="E26" s="2"/>
      <c r="F26" s="2"/>
      <c r="G26" s="2"/>
      <c r="H26" s="2"/>
      <c r="I26" s="2"/>
      <c r="K26" s="32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5"/>
      <c r="Y26" s="45"/>
      <c r="Z26" s="45"/>
      <c r="AA26" s="45"/>
    </row>
    <row r="27" spans="1:29" ht="17.399999999999999" x14ac:dyDescent="0.5">
      <c r="A27" s="5"/>
      <c r="B27" s="6" t="s">
        <v>57</v>
      </c>
      <c r="C27" s="6" t="s">
        <v>58</v>
      </c>
      <c r="D27" s="6" t="s">
        <v>59</v>
      </c>
      <c r="E27" s="2"/>
      <c r="F27" s="2"/>
      <c r="G27" s="2"/>
      <c r="H27" s="2"/>
      <c r="I27" s="2"/>
      <c r="K27" s="32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5"/>
      <c r="Y27" s="45"/>
      <c r="Z27" s="45"/>
      <c r="AA27" s="45"/>
    </row>
    <row r="28" spans="1:29" ht="17.399999999999999" x14ac:dyDescent="0.5">
      <c r="A28" s="5" t="s">
        <v>61</v>
      </c>
      <c r="B28" s="12" cm="1">
        <f t="array" ref="B28">SQRT(MMULT(MMULT(TRANSPOSE($E$6:$E$21), $L$3:$AA$18), スワップ計算_みんF!$E$6:$E$21)/252)</f>
        <v>47924.669735814045</v>
      </c>
      <c r="C28" s="12" cm="1">
        <f t="array" ref="C28">SQRT(MMULT(MMULT(TRANSPOSE($E$6:$E$21), $L$3:$AA$18), スワップ計算_みんF!$E$6:$E$21)/12)</f>
        <v>219618.42672012714</v>
      </c>
      <c r="D28" s="12" cm="1">
        <f t="array" ref="D28">SQRT(MMULT(MMULT(TRANSPOSE($E$6:$E$21), $L$3:$AA$18), スワップ計算_みんF!$E$6:$E$21)/1)</f>
        <v>760780.54671520507</v>
      </c>
      <c r="E28" s="2"/>
      <c r="F28" s="2"/>
      <c r="G28" s="2"/>
      <c r="H28" s="2"/>
      <c r="I28" s="2"/>
      <c r="K28" s="32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5"/>
      <c r="Y28" s="45"/>
      <c r="Z28" s="45"/>
      <c r="AA28" s="45"/>
    </row>
    <row r="29" spans="1:29" ht="17.399999999999999" x14ac:dyDescent="0.5">
      <c r="A29" s="27" t="s">
        <v>65</v>
      </c>
      <c r="B29" s="2"/>
      <c r="C29" s="2"/>
      <c r="D29" s="2"/>
      <c r="E29" s="2"/>
      <c r="F29" s="2"/>
      <c r="G29" s="2"/>
      <c r="H29" s="2"/>
      <c r="I29" s="2"/>
      <c r="K29" s="32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5"/>
      <c r="Y29" s="45"/>
      <c r="Z29" s="45"/>
      <c r="AA29" s="45"/>
    </row>
    <row r="30" spans="1:29" ht="17.399999999999999" x14ac:dyDescent="0.5">
      <c r="A30" s="5"/>
      <c r="B30" s="6"/>
      <c r="C30" s="6"/>
      <c r="D30" s="6" t="s">
        <v>59</v>
      </c>
      <c r="E30" s="2"/>
      <c r="F30" s="2"/>
      <c r="G30" s="2"/>
      <c r="H30" s="2"/>
      <c r="I30" s="2"/>
      <c r="K30" s="32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5"/>
      <c r="Y30" s="45"/>
      <c r="Z30" s="45"/>
      <c r="AA30" s="45"/>
    </row>
    <row r="31" spans="1:29" ht="17.399999999999999" x14ac:dyDescent="0.5">
      <c r="A31" s="5" t="s">
        <v>65</v>
      </c>
      <c r="B31" s="12"/>
      <c r="C31" s="12"/>
      <c r="D31" s="26">
        <f>D25/D28</f>
        <v>1.2953804828728885</v>
      </c>
      <c r="E31" s="2"/>
      <c r="F31" s="2"/>
      <c r="G31" s="2"/>
      <c r="H31" s="2"/>
      <c r="I31" s="2"/>
      <c r="K31" s="32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5"/>
      <c r="Y31" s="45"/>
      <c r="Z31" s="45"/>
      <c r="AA31" s="45"/>
    </row>
    <row r="32" spans="1:29" ht="17.399999999999999" x14ac:dyDescent="0.5">
      <c r="A32" s="2"/>
      <c r="B32" s="2"/>
      <c r="C32" s="2"/>
      <c r="D32" s="2"/>
      <c r="E32" s="2"/>
      <c r="F32" s="2"/>
      <c r="G32" s="2"/>
      <c r="H32" s="2"/>
      <c r="I32" s="2"/>
      <c r="K32" s="32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5"/>
      <c r="Y32" s="45"/>
      <c r="Z32" s="45"/>
      <c r="AA32" s="45"/>
    </row>
    <row r="33" spans="1:27" ht="17.399999999999999" x14ac:dyDescent="0.5">
      <c r="A33" s="2"/>
      <c r="B33" s="2"/>
      <c r="C33" s="2"/>
      <c r="D33" s="2"/>
      <c r="E33" s="2"/>
      <c r="F33" s="2"/>
      <c r="G33" s="2"/>
      <c r="H33" s="2"/>
      <c r="I33" s="2"/>
      <c r="K33" s="32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5"/>
      <c r="Y33" s="45"/>
      <c r="Z33" s="45"/>
      <c r="AA33" s="45"/>
    </row>
    <row r="34" spans="1:27" ht="17.399999999999999" x14ac:dyDescent="0.45">
      <c r="K34" s="33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  <c r="AA34" s="45"/>
    </row>
    <row r="35" spans="1:27" ht="17.399999999999999" x14ac:dyDescent="0.45">
      <c r="K35" s="33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</row>
    <row r="36" spans="1:27" ht="17.399999999999999" x14ac:dyDescent="0.45">
      <c r="K36" s="33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5"/>
      <c r="Y36" s="45"/>
      <c r="Z36" s="45"/>
      <c r="AA36" s="45"/>
    </row>
    <row r="37" spans="1:27" ht="17.399999999999999" x14ac:dyDescent="0.45">
      <c r="K37" s="33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  <c r="AA37" s="45"/>
    </row>
  </sheetData>
  <phoneticPr fontId="2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65465F-1127-493B-860A-5BF600B32F6F}">
  <dimension ref="A1:AH64"/>
  <sheetViews>
    <sheetView tabSelected="1" zoomScale="70" zoomScaleNormal="70" workbookViewId="0">
      <selection activeCell="B10" sqref="B10"/>
    </sheetView>
  </sheetViews>
  <sheetFormatPr defaultRowHeight="15" x14ac:dyDescent="0.45"/>
  <cols>
    <col min="1" max="1" width="15.5" style="1" customWidth="1"/>
    <col min="2" max="8" width="18.296875" style="1" customWidth="1"/>
    <col min="9" max="9" width="11.69921875" style="1" customWidth="1"/>
    <col min="10" max="10" width="8.796875" style="1"/>
    <col min="11" max="11" width="11.8984375" style="1" bestFit="1" customWidth="1"/>
    <col min="12" max="12" width="11.69921875" style="1" customWidth="1"/>
    <col min="13" max="26" width="11.8984375" style="1" bestFit="1" customWidth="1"/>
    <col min="27" max="29" width="11.69921875" style="1" bestFit="1" customWidth="1"/>
    <col min="30" max="16384" width="8.796875" style="1"/>
  </cols>
  <sheetData>
    <row r="1" spans="1:29" ht="17.399999999999999" customHeight="1" x14ac:dyDescent="0.45">
      <c r="A1" s="2" t="s">
        <v>63</v>
      </c>
      <c r="B1" s="25">
        <v>1000000</v>
      </c>
      <c r="C1" s="2"/>
      <c r="D1" s="2"/>
      <c r="E1" s="2"/>
      <c r="F1" s="2"/>
      <c r="G1" s="2"/>
      <c r="H1" s="2"/>
      <c r="J1" s="1" t="s">
        <v>84</v>
      </c>
    </row>
    <row r="2" spans="1:29" ht="17.399999999999999" customHeight="1" x14ac:dyDescent="0.5">
      <c r="A2" s="2" t="s">
        <v>64</v>
      </c>
      <c r="B2" s="3" cm="1">
        <f t="array" ref="B2">SUM(ABS(E7:E22))/B1</f>
        <v>20.386628652140523</v>
      </c>
      <c r="C2" s="30"/>
      <c r="D2" s="30"/>
      <c r="E2" s="2"/>
      <c r="F2" s="2"/>
      <c r="G2" s="2"/>
      <c r="H2" s="2"/>
      <c r="J2" s="31"/>
      <c r="K2" s="32" t="s">
        <v>0</v>
      </c>
      <c r="L2" s="32" t="s">
        <v>1</v>
      </c>
      <c r="M2" s="32" t="s">
        <v>2</v>
      </c>
      <c r="N2" s="32" t="s">
        <v>29</v>
      </c>
      <c r="O2" s="32" t="s">
        <v>3</v>
      </c>
      <c r="P2" s="32" t="s">
        <v>4</v>
      </c>
      <c r="Q2" s="32" t="s">
        <v>5</v>
      </c>
      <c r="R2" s="32" t="s">
        <v>6</v>
      </c>
      <c r="S2" s="32" t="s">
        <v>7</v>
      </c>
      <c r="T2" s="32" t="s">
        <v>8</v>
      </c>
      <c r="U2" s="32" t="s">
        <v>9</v>
      </c>
      <c r="V2" s="32" t="s">
        <v>35</v>
      </c>
      <c r="W2" s="33" t="s">
        <v>30</v>
      </c>
      <c r="X2" s="33" t="s">
        <v>34</v>
      </c>
      <c r="Y2" s="33" t="s">
        <v>36</v>
      </c>
      <c r="Z2" s="33" t="s">
        <v>37</v>
      </c>
    </row>
    <row r="3" spans="1:29" ht="17.399999999999999" customHeight="1" x14ac:dyDescent="0.45">
      <c r="A3" s="2" t="s">
        <v>76</v>
      </c>
      <c r="B3" s="13">
        <f>-SUM(E7:E22)</f>
        <v>-736844.65214052272</v>
      </c>
      <c r="C3" s="30"/>
      <c r="D3" s="30"/>
      <c r="E3" s="2"/>
      <c r="F3" s="2"/>
      <c r="G3" s="2"/>
      <c r="H3" s="2"/>
      <c r="J3" s="46" t="s">
        <v>0</v>
      </c>
      <c r="K3" s="73">
        <v>6.0925653416433224E-3</v>
      </c>
      <c r="L3" s="74">
        <v>3.455927122130355E-3</v>
      </c>
      <c r="M3" s="74">
        <v>3.2992869769224932E-3</v>
      </c>
      <c r="N3" s="74">
        <v>2.8328928079387455E-3</v>
      </c>
      <c r="O3" s="74">
        <v>3.3174609070592063E-3</v>
      </c>
      <c r="P3" s="74">
        <v>2.8265985489779066E-3</v>
      </c>
      <c r="Q3" s="74">
        <v>2.2213355471732161E-3</v>
      </c>
      <c r="R3" s="74">
        <v>6.2801171516859633E-3</v>
      </c>
      <c r="S3" s="74">
        <v>3.9727144273984044E-3</v>
      </c>
      <c r="T3" s="74">
        <v>3.3084734649435061E-3</v>
      </c>
      <c r="U3" s="74">
        <v>1.9335775767496597E-3</v>
      </c>
      <c r="V3" s="74">
        <v>2.9244113408047443E-3</v>
      </c>
      <c r="W3" s="74">
        <v>4.8525130997210701E-3</v>
      </c>
      <c r="X3" s="74">
        <v>4.0205825398476908E-3</v>
      </c>
      <c r="Y3" s="74">
        <v>3.7357303994417358E-3</v>
      </c>
      <c r="Z3" s="81">
        <v>2.6557837420385371E-3</v>
      </c>
      <c r="AA3" s="77"/>
      <c r="AB3" s="77"/>
      <c r="AC3" s="77"/>
    </row>
    <row r="4" spans="1:29" ht="17.399999999999999" customHeight="1" x14ac:dyDescent="0.45">
      <c r="A4" s="2"/>
      <c r="B4" s="2"/>
      <c r="C4" s="30"/>
      <c r="D4" s="30"/>
      <c r="E4" s="2"/>
      <c r="F4" s="2"/>
      <c r="G4" s="2"/>
      <c r="H4" s="2"/>
      <c r="J4" s="46" t="s">
        <v>1</v>
      </c>
      <c r="K4" s="75">
        <v>3.455927122130355E-3</v>
      </c>
      <c r="L4" s="76">
        <v>3.8683051734851297E-3</v>
      </c>
      <c r="M4" s="76">
        <v>3.6991077933747995E-3</v>
      </c>
      <c r="N4" s="76">
        <v>3.5539686721912677E-3</v>
      </c>
      <c r="O4" s="76">
        <v>3.8697869125780449E-3</v>
      </c>
      <c r="P4" s="76">
        <v>3.8191026804639538E-3</v>
      </c>
      <c r="Q4" s="76">
        <v>3.9472738434211535E-3</v>
      </c>
      <c r="R4" s="76">
        <v>3.6609905251216534E-3</v>
      </c>
      <c r="S4" s="76">
        <v>4.228534138377372E-3</v>
      </c>
      <c r="T4" s="76">
        <v>4.0640198126717037E-3</v>
      </c>
      <c r="U4" s="76">
        <v>4.315468765429699E-3</v>
      </c>
      <c r="V4" s="76">
        <v>4.0970973064118595E-3</v>
      </c>
      <c r="W4" s="76">
        <v>3.6231468622441132E-3</v>
      </c>
      <c r="X4" s="76">
        <v>3.2199785982375221E-3</v>
      </c>
      <c r="Y4" s="76">
        <v>4.1364609311121403E-3</v>
      </c>
      <c r="Z4" s="82">
        <v>4.1958681101612726E-3</v>
      </c>
      <c r="AA4" s="77"/>
      <c r="AB4" s="77"/>
      <c r="AC4" s="77"/>
    </row>
    <row r="5" spans="1:29" ht="17.399999999999999" customHeight="1" x14ac:dyDescent="0.45">
      <c r="A5" s="27" t="s">
        <v>67</v>
      </c>
      <c r="B5" s="2"/>
      <c r="C5" s="2"/>
      <c r="D5" s="2"/>
      <c r="E5" s="2"/>
      <c r="F5" s="2"/>
      <c r="G5" s="2"/>
      <c r="H5" s="2"/>
      <c r="J5" s="46" t="s">
        <v>2</v>
      </c>
      <c r="K5" s="75">
        <v>3.2992869769224932E-3</v>
      </c>
      <c r="L5" s="76">
        <v>3.6991077933747995E-3</v>
      </c>
      <c r="M5" s="76">
        <v>4.6731089121363782E-3</v>
      </c>
      <c r="N5" s="76">
        <v>3.4557932268105738E-3</v>
      </c>
      <c r="O5" s="76">
        <v>4.3506235834832674E-3</v>
      </c>
      <c r="P5" s="76">
        <v>4.3816935715438208E-3</v>
      </c>
      <c r="Q5" s="76">
        <v>4.5528103183250183E-3</v>
      </c>
      <c r="R5" s="76">
        <v>3.5838456737527741E-3</v>
      </c>
      <c r="S5" s="76">
        <v>4.4668378481144931E-3</v>
      </c>
      <c r="T5" s="76">
        <v>3.9484091327926119E-3</v>
      </c>
      <c r="U5" s="76">
        <v>4.126947620848663E-3</v>
      </c>
      <c r="V5" s="76">
        <v>3.9781057507593488E-3</v>
      </c>
      <c r="W5" s="76">
        <v>3.6076423778212997E-3</v>
      </c>
      <c r="X5" s="76">
        <v>3.2727381200399609E-3</v>
      </c>
      <c r="Y5" s="76">
        <v>4.5306394706290474E-3</v>
      </c>
      <c r="Z5" s="82">
        <v>4.4637906717421346E-3</v>
      </c>
      <c r="AA5" s="77"/>
      <c r="AB5" s="77"/>
      <c r="AC5" s="77"/>
    </row>
    <row r="6" spans="1:29" ht="17.399999999999999" customHeight="1" x14ac:dyDescent="0.45">
      <c r="A6" s="5"/>
      <c r="B6" s="6" t="s">
        <v>53</v>
      </c>
      <c r="C6" s="6" t="s">
        <v>54</v>
      </c>
      <c r="D6" s="6" t="s">
        <v>55</v>
      </c>
      <c r="E6" s="6" t="s">
        <v>56</v>
      </c>
      <c r="F6" s="6" t="s">
        <v>62</v>
      </c>
      <c r="G6" s="6" t="s">
        <v>74</v>
      </c>
      <c r="H6" s="6" t="s">
        <v>65</v>
      </c>
      <c r="J6" s="46" t="s">
        <v>29</v>
      </c>
      <c r="K6" s="75">
        <v>2.8328928079387455E-3</v>
      </c>
      <c r="L6" s="76">
        <v>3.5539686721912677E-3</v>
      </c>
      <c r="M6" s="76">
        <v>3.4557932268105738E-3</v>
      </c>
      <c r="N6" s="76">
        <v>4.6275491935075155E-3</v>
      </c>
      <c r="O6" s="76">
        <v>3.4491096354333432E-3</v>
      </c>
      <c r="P6" s="76">
        <v>3.7570130550596578E-3</v>
      </c>
      <c r="Q6" s="76">
        <v>3.3485155679250844E-3</v>
      </c>
      <c r="R6" s="76">
        <v>2.9996167511022963E-3</v>
      </c>
      <c r="S6" s="76">
        <v>3.4488987416430765E-3</v>
      </c>
      <c r="T6" s="76">
        <v>3.8424345852915041E-3</v>
      </c>
      <c r="U6" s="76">
        <v>3.8675389226960131E-3</v>
      </c>
      <c r="V6" s="76">
        <v>3.8057336605817524E-3</v>
      </c>
      <c r="W6" s="76">
        <v>3.5040734788611377E-3</v>
      </c>
      <c r="X6" s="76">
        <v>2.8544279057638017E-3</v>
      </c>
      <c r="Y6" s="76">
        <v>4.2275399771005071E-3</v>
      </c>
      <c r="Z6" s="82">
        <v>4.3507592806612868E-3</v>
      </c>
      <c r="AA6" s="77"/>
      <c r="AB6" s="77"/>
      <c r="AC6" s="77"/>
    </row>
    <row r="7" spans="1:29" ht="17.399999999999999" customHeight="1" x14ac:dyDescent="0.45">
      <c r="A7" s="7" t="s">
        <v>0</v>
      </c>
      <c r="B7" s="19">
        <v>0</v>
      </c>
      <c r="C7" s="20">
        <v>111</v>
      </c>
      <c r="D7" s="9">
        <f>VLOOKUP(A7,スポット価格!A:B,2,FALSE)</f>
        <v>156.251</v>
      </c>
      <c r="E7" s="8">
        <f>B7*D7</f>
        <v>0</v>
      </c>
      <c r="F7" s="10">
        <f>C7*365/D7/10000</f>
        <v>2.5929434051622069E-2</v>
      </c>
      <c r="G7" s="10">
        <f>SQRT(K3)</f>
        <v>7.8054886724940695E-2</v>
      </c>
      <c r="H7" s="9">
        <f t="shared" ref="H7:H22" si="0">F7/G7</f>
        <v>0.33219488413320442</v>
      </c>
      <c r="I7" s="60"/>
      <c r="J7" s="46" t="s">
        <v>3</v>
      </c>
      <c r="K7" s="75">
        <v>3.3174609070592063E-3</v>
      </c>
      <c r="L7" s="76">
        <v>3.8697869125780449E-3</v>
      </c>
      <c r="M7" s="76">
        <v>4.3506235834832674E-3</v>
      </c>
      <c r="N7" s="76">
        <v>3.4491096354333432E-3</v>
      </c>
      <c r="O7" s="76">
        <v>7.4217904363603447E-3</v>
      </c>
      <c r="P7" s="76">
        <v>6.093723385025532E-3</v>
      </c>
      <c r="Q7" s="76">
        <v>7.1586735603850222E-3</v>
      </c>
      <c r="R7" s="76">
        <v>3.5892512110461332E-3</v>
      </c>
      <c r="S7" s="76">
        <v>6.2526880680557513E-3</v>
      </c>
      <c r="T7" s="76">
        <v>4.0440062619142127E-3</v>
      </c>
      <c r="U7" s="76">
        <v>5.3790486583982413E-3</v>
      </c>
      <c r="V7" s="76">
        <v>4.5127816584620032E-3</v>
      </c>
      <c r="W7" s="76">
        <v>4.2022406140402703E-3</v>
      </c>
      <c r="X7" s="76">
        <v>3.7612294315303475E-3</v>
      </c>
      <c r="Y7" s="76">
        <v>5.4154955813282358E-3</v>
      </c>
      <c r="Z7" s="82">
        <v>5.3994042363857435E-3</v>
      </c>
      <c r="AA7" s="77"/>
      <c r="AB7" s="77"/>
      <c r="AC7" s="77"/>
    </row>
    <row r="8" spans="1:29" ht="17.399999999999999" customHeight="1" x14ac:dyDescent="0.45">
      <c r="A8" s="2" t="s">
        <v>1</v>
      </c>
      <c r="B8" s="21">
        <v>-30000</v>
      </c>
      <c r="C8" s="22">
        <v>70</v>
      </c>
      <c r="D8" s="11">
        <f>VLOOKUP(A8,スポット価格!A:B,2,FALSE)</f>
        <v>181.44</v>
      </c>
      <c r="E8" s="13">
        <f t="shared" ref="E8:E22" si="1">B8*D8</f>
        <v>-5443200</v>
      </c>
      <c r="F8" s="14">
        <f t="shared" ref="F8:F22" si="2">C8*365/D8/10000</f>
        <v>1.408179012345679E-2</v>
      </c>
      <c r="G8" s="14">
        <f>SQRT(L4)</f>
        <v>6.219570060289642E-2</v>
      </c>
      <c r="H8" s="11">
        <f t="shared" si="0"/>
        <v>0.22641098961752043</v>
      </c>
      <c r="I8" s="60"/>
      <c r="J8" s="46" t="s">
        <v>4</v>
      </c>
      <c r="K8" s="75">
        <v>2.8265985489779066E-3</v>
      </c>
      <c r="L8" s="76">
        <v>3.8191026804639538E-3</v>
      </c>
      <c r="M8" s="76">
        <v>4.3816935715438208E-3</v>
      </c>
      <c r="N8" s="76">
        <v>3.7570130550596578E-3</v>
      </c>
      <c r="O8" s="76">
        <v>6.093723385025532E-3</v>
      </c>
      <c r="P8" s="76">
        <v>6.9875094626953042E-3</v>
      </c>
      <c r="Q8" s="76">
        <v>6.301736359218337E-3</v>
      </c>
      <c r="R8" s="76">
        <v>3.1993648210618016E-3</v>
      </c>
      <c r="S8" s="76">
        <v>5.3939497932514718E-3</v>
      </c>
      <c r="T8" s="76">
        <v>4.0853625095547573E-3</v>
      </c>
      <c r="U8" s="76">
        <v>5.0644031398693543E-3</v>
      </c>
      <c r="V8" s="76">
        <v>4.4988468221171364E-3</v>
      </c>
      <c r="W8" s="76">
        <v>3.8764683084545211E-3</v>
      </c>
      <c r="X8" s="76">
        <v>3.4370384783404175E-3</v>
      </c>
      <c r="Y8" s="76">
        <v>5.1714259192387714E-3</v>
      </c>
      <c r="Z8" s="82">
        <v>5.6243144330634324E-3</v>
      </c>
      <c r="AA8" s="77"/>
      <c r="AB8" s="77"/>
      <c r="AC8" s="77"/>
    </row>
    <row r="9" spans="1:29" ht="17.399999999999999" customHeight="1" x14ac:dyDescent="0.45">
      <c r="A9" s="2" t="s">
        <v>2</v>
      </c>
      <c r="B9" s="21">
        <v>1.20826545016762E-3</v>
      </c>
      <c r="C9" s="22">
        <v>155</v>
      </c>
      <c r="D9" s="11">
        <f>VLOOKUP(A9,スポット価格!A:B,2,FALSE)</f>
        <v>211.166</v>
      </c>
      <c r="E9" s="13">
        <f t="shared" si="1"/>
        <v>0.25514458205009566</v>
      </c>
      <c r="F9" s="14">
        <f t="shared" si="2"/>
        <v>2.679171836375174E-2</v>
      </c>
      <c r="G9" s="14">
        <f>SQRT(M5)</f>
        <v>6.8360141253045834E-2</v>
      </c>
      <c r="H9" s="11">
        <f t="shared" si="0"/>
        <v>0.39192017267164464</v>
      </c>
      <c r="I9" s="60"/>
      <c r="J9" s="46" t="s">
        <v>5</v>
      </c>
      <c r="K9" s="75">
        <v>2.2213355471732161E-3</v>
      </c>
      <c r="L9" s="76">
        <v>3.9472738434211535E-3</v>
      </c>
      <c r="M9" s="76">
        <v>4.5528103183250183E-3</v>
      </c>
      <c r="N9" s="76">
        <v>3.3485155679250844E-3</v>
      </c>
      <c r="O9" s="76">
        <v>7.1586735603850222E-3</v>
      </c>
      <c r="P9" s="76">
        <v>6.301736359218337E-3</v>
      </c>
      <c r="Q9" s="76">
        <v>1.2410867508734777E-2</v>
      </c>
      <c r="R9" s="76">
        <v>2.4796853921568223E-3</v>
      </c>
      <c r="S9" s="76">
        <v>7.7872416861688998E-3</v>
      </c>
      <c r="T9" s="76">
        <v>4.584960195536514E-3</v>
      </c>
      <c r="U9" s="76">
        <v>7.5955691215416855E-3</v>
      </c>
      <c r="V9" s="76">
        <v>5.5852935683944217E-3</v>
      </c>
      <c r="W9" s="76">
        <v>3.1704112878033625E-3</v>
      </c>
      <c r="X9" s="76">
        <v>3.5746285245708987E-3</v>
      </c>
      <c r="Y9" s="76">
        <v>4.9223519551340345E-3</v>
      </c>
      <c r="Z9" s="82">
        <v>6.1969703064581171E-3</v>
      </c>
      <c r="AA9" s="77"/>
      <c r="AB9" s="77"/>
      <c r="AC9" s="77"/>
    </row>
    <row r="10" spans="1:29" ht="17.399999999999999" customHeight="1" x14ac:dyDescent="0.45">
      <c r="A10" s="2" t="s">
        <v>29</v>
      </c>
      <c r="B10" s="21">
        <v>-17000</v>
      </c>
      <c r="C10" s="22">
        <v>-29</v>
      </c>
      <c r="D10" s="11">
        <f>VLOOKUP(A10,スポット価格!A:B,2,FALSE)</f>
        <v>192.88800000000001</v>
      </c>
      <c r="E10" s="13">
        <f t="shared" si="1"/>
        <v>-3279096</v>
      </c>
      <c r="F10" s="14">
        <f t="shared" si="2"/>
        <v>-5.4876404960391518E-3</v>
      </c>
      <c r="G10" s="14">
        <f>SQRT(N6)</f>
        <v>6.8026092005255709E-2</v>
      </c>
      <c r="H10" s="11">
        <f t="shared" si="0"/>
        <v>-8.0669642107548609E-2</v>
      </c>
      <c r="I10" s="60"/>
      <c r="J10" s="46" t="s">
        <v>6</v>
      </c>
      <c r="K10" s="75">
        <v>6.2801171516859633E-3</v>
      </c>
      <c r="L10" s="76">
        <v>3.6609905251216534E-3</v>
      </c>
      <c r="M10" s="76">
        <v>3.5838456737527741E-3</v>
      </c>
      <c r="N10" s="76">
        <v>2.9996167511022963E-3</v>
      </c>
      <c r="O10" s="76">
        <v>3.5892512110461332E-3</v>
      </c>
      <c r="P10" s="76">
        <v>3.1993648210618016E-3</v>
      </c>
      <c r="Q10" s="76">
        <v>2.4796853921568223E-3</v>
      </c>
      <c r="R10" s="76">
        <v>6.8820662106913715E-3</v>
      </c>
      <c r="S10" s="76">
        <v>4.2328520626736168E-3</v>
      </c>
      <c r="T10" s="76">
        <v>3.5461402646756097E-3</v>
      </c>
      <c r="U10" s="76">
        <v>2.1014517681132478E-3</v>
      </c>
      <c r="V10" s="76">
        <v>3.1305012318092024E-3</v>
      </c>
      <c r="W10" s="76">
        <v>5.042749305772613E-3</v>
      </c>
      <c r="X10" s="76">
        <v>4.2334491420383544E-3</v>
      </c>
      <c r="Y10" s="76">
        <v>3.965713490244876E-3</v>
      </c>
      <c r="Z10" s="82">
        <v>2.9339445579181838E-3</v>
      </c>
      <c r="AA10" s="77"/>
      <c r="AB10" s="77"/>
      <c r="AC10" s="77"/>
    </row>
    <row r="11" spans="1:29" ht="17.399999999999999" customHeight="1" x14ac:dyDescent="0.45">
      <c r="A11" s="2" t="s">
        <v>3</v>
      </c>
      <c r="B11" s="21">
        <v>0</v>
      </c>
      <c r="C11" s="22">
        <v>100</v>
      </c>
      <c r="D11" s="11">
        <f>VLOOKUP(A11,スポット価格!A:B,2,FALSE)</f>
        <v>112.572</v>
      </c>
      <c r="E11" s="13">
        <f t="shared" si="1"/>
        <v>0</v>
      </c>
      <c r="F11" s="14">
        <f t="shared" si="2"/>
        <v>3.2423693280744764E-2</v>
      </c>
      <c r="G11" s="14">
        <f>SQRT(O7)</f>
        <v>8.6149813907868342E-2</v>
      </c>
      <c r="H11" s="11">
        <f t="shared" si="0"/>
        <v>0.37636405477810791</v>
      </c>
      <c r="I11" s="60"/>
      <c r="J11" s="46" t="s">
        <v>7</v>
      </c>
      <c r="K11" s="75">
        <v>3.9727144273984044E-3</v>
      </c>
      <c r="L11" s="76">
        <v>4.228534138377372E-3</v>
      </c>
      <c r="M11" s="76">
        <v>4.4668378481144931E-3</v>
      </c>
      <c r="N11" s="76">
        <v>3.4488987416430765E-3</v>
      </c>
      <c r="O11" s="76">
        <v>6.2526880680557513E-3</v>
      </c>
      <c r="P11" s="76">
        <v>5.3939497932514718E-3</v>
      </c>
      <c r="Q11" s="76">
        <v>7.7872416861688998E-3</v>
      </c>
      <c r="R11" s="76">
        <v>4.2328520626736168E-3</v>
      </c>
      <c r="S11" s="76">
        <v>8.1903395803362266E-3</v>
      </c>
      <c r="T11" s="76">
        <v>4.5701002674214336E-3</v>
      </c>
      <c r="U11" s="76">
        <v>6.1027420756866744E-3</v>
      </c>
      <c r="V11" s="76">
        <v>5.0879388609567193E-3</v>
      </c>
      <c r="W11" s="76">
        <v>4.1551274470010393E-3</v>
      </c>
      <c r="X11" s="76">
        <v>4.0080620430598705E-3</v>
      </c>
      <c r="Y11" s="76">
        <v>5.0813598252840804E-3</v>
      </c>
      <c r="Z11" s="82">
        <v>5.3481769512403569E-3</v>
      </c>
      <c r="AA11" s="77"/>
      <c r="AB11" s="77"/>
      <c r="AC11" s="77"/>
    </row>
    <row r="12" spans="1:29" ht="17.399999999999999" customHeight="1" x14ac:dyDescent="0.45">
      <c r="A12" s="2" t="s">
        <v>4</v>
      </c>
      <c r="B12" s="21">
        <v>-12000</v>
      </c>
      <c r="C12" s="22">
        <v>43</v>
      </c>
      <c r="D12" s="11">
        <f>VLOOKUP(A12,スポット価格!A:B,2,FALSE)</f>
        <v>91.882999999999996</v>
      </c>
      <c r="E12" s="13">
        <f t="shared" si="1"/>
        <v>-1102596</v>
      </c>
      <c r="F12" s="14">
        <f t="shared" si="2"/>
        <v>1.7081505828063951E-2</v>
      </c>
      <c r="G12" s="14">
        <f>SQRT(P8)</f>
        <v>8.3591324087463198E-2</v>
      </c>
      <c r="H12" s="11">
        <f t="shared" si="0"/>
        <v>0.20434543912943939</v>
      </c>
      <c r="I12" s="60"/>
      <c r="J12" s="46" t="s">
        <v>8</v>
      </c>
      <c r="K12" s="75">
        <v>3.3084734649435061E-3</v>
      </c>
      <c r="L12" s="76">
        <v>4.0640198126717037E-3</v>
      </c>
      <c r="M12" s="76">
        <v>3.9484091327926119E-3</v>
      </c>
      <c r="N12" s="76">
        <v>3.8424345852915041E-3</v>
      </c>
      <c r="O12" s="76">
        <v>4.0440062619142127E-3</v>
      </c>
      <c r="P12" s="76">
        <v>4.0853625095547573E-3</v>
      </c>
      <c r="Q12" s="76">
        <v>4.584960195536514E-3</v>
      </c>
      <c r="R12" s="76">
        <v>3.5461402646756097E-3</v>
      </c>
      <c r="S12" s="76">
        <v>4.5701002674214336E-3</v>
      </c>
      <c r="T12" s="76">
        <v>4.7480421821508318E-3</v>
      </c>
      <c r="U12" s="76">
        <v>5.2530866621501946E-3</v>
      </c>
      <c r="V12" s="76">
        <v>4.6294991158372387E-3</v>
      </c>
      <c r="W12" s="76">
        <v>3.5388606000437018E-3</v>
      </c>
      <c r="X12" s="76">
        <v>3.3194579567479448E-3</v>
      </c>
      <c r="Y12" s="76">
        <v>4.3421447318771258E-3</v>
      </c>
      <c r="Z12" s="82">
        <v>4.6465415866559986E-3</v>
      </c>
      <c r="AA12" s="77"/>
      <c r="AB12" s="77"/>
      <c r="AC12" s="77"/>
    </row>
    <row r="13" spans="1:29" ht="17.399999999999999" customHeight="1" x14ac:dyDescent="0.45">
      <c r="A13" s="2" t="s">
        <v>5</v>
      </c>
      <c r="B13" s="21">
        <v>0</v>
      </c>
      <c r="C13" s="22">
        <v>14</v>
      </c>
      <c r="D13" s="11">
        <f>VLOOKUP(A13,スポット価格!A:B,2,FALSE)</f>
        <v>9.7899999999999991</v>
      </c>
      <c r="E13" s="13">
        <f t="shared" si="1"/>
        <v>0</v>
      </c>
      <c r="F13" s="14">
        <f t="shared" si="2"/>
        <v>5.2196118488253319E-2</v>
      </c>
      <c r="G13" s="14">
        <f>SQRT(Q9)</f>
        <v>0.11140407312452619</v>
      </c>
      <c r="H13" s="11">
        <f t="shared" si="0"/>
        <v>0.46852971371979463</v>
      </c>
      <c r="I13" s="60"/>
      <c r="J13" s="46" t="s">
        <v>9</v>
      </c>
      <c r="K13" s="75">
        <v>1.9335775767496597E-3</v>
      </c>
      <c r="L13" s="76">
        <v>4.315468765429699E-3</v>
      </c>
      <c r="M13" s="76">
        <v>4.126947620848663E-3</v>
      </c>
      <c r="N13" s="76">
        <v>3.8675389226960131E-3</v>
      </c>
      <c r="O13" s="76">
        <v>5.3790486583982413E-3</v>
      </c>
      <c r="P13" s="76">
        <v>5.0644031398693543E-3</v>
      </c>
      <c r="Q13" s="76">
        <v>7.5955691215416855E-3</v>
      </c>
      <c r="R13" s="76">
        <v>2.1014517681132478E-3</v>
      </c>
      <c r="S13" s="76">
        <v>6.1027420756866744E-3</v>
      </c>
      <c r="T13" s="76">
        <v>5.2530866621501946E-3</v>
      </c>
      <c r="U13" s="76">
        <v>1.1591155585828317E-2</v>
      </c>
      <c r="V13" s="76">
        <v>6.0301734544900365E-3</v>
      </c>
      <c r="W13" s="76">
        <v>2.4748466484420498E-3</v>
      </c>
      <c r="X13" s="76">
        <v>3.1695910576887282E-3</v>
      </c>
      <c r="Y13" s="76">
        <v>3.7555453145619645E-3</v>
      </c>
      <c r="Z13" s="82">
        <v>5.9255183853181501E-3</v>
      </c>
      <c r="AA13" s="77"/>
      <c r="AB13" s="77"/>
      <c r="AC13" s="77"/>
    </row>
    <row r="14" spans="1:29" ht="17.399999999999999" customHeight="1" x14ac:dyDescent="0.45">
      <c r="A14" s="2" t="s">
        <v>6</v>
      </c>
      <c r="B14" s="21">
        <v>1000000</v>
      </c>
      <c r="C14" s="29">
        <f>25-18</f>
        <v>7</v>
      </c>
      <c r="D14" s="11">
        <f>VLOOKUP(A14,スポット価格!A:B,2,FALSE)</f>
        <v>3.2189999999999999</v>
      </c>
      <c r="E14" s="13">
        <f t="shared" si="1"/>
        <v>3219000</v>
      </c>
      <c r="F14" s="14">
        <f t="shared" si="2"/>
        <v>7.9372475924200075E-2</v>
      </c>
      <c r="G14" s="14">
        <f>SQRT(R10)</f>
        <v>8.2958219669249003E-2</v>
      </c>
      <c r="H14" s="11">
        <f t="shared" si="0"/>
        <v>0.95677651040071565</v>
      </c>
      <c r="I14" s="60"/>
      <c r="J14" s="46" t="s">
        <v>35</v>
      </c>
      <c r="K14" s="75">
        <v>2.9244113408047443E-3</v>
      </c>
      <c r="L14" s="76">
        <v>4.0970973064118595E-3</v>
      </c>
      <c r="M14" s="76">
        <v>3.9781057507593488E-3</v>
      </c>
      <c r="N14" s="76">
        <v>3.8057336605817524E-3</v>
      </c>
      <c r="O14" s="76">
        <v>4.5127816584620032E-3</v>
      </c>
      <c r="P14" s="76">
        <v>4.4988468221171364E-3</v>
      </c>
      <c r="Q14" s="76">
        <v>5.5852935683944217E-3</v>
      </c>
      <c r="R14" s="76">
        <v>3.1305012318092024E-3</v>
      </c>
      <c r="S14" s="76">
        <v>5.0879388609567193E-3</v>
      </c>
      <c r="T14" s="76">
        <v>4.6294991158372387E-3</v>
      </c>
      <c r="U14" s="76">
        <v>6.0301734544900365E-3</v>
      </c>
      <c r="V14" s="76">
        <v>5.4602533770132609E-3</v>
      </c>
      <c r="W14" s="76">
        <v>3.313470096543065E-3</v>
      </c>
      <c r="X14" s="76">
        <v>3.2826749888824687E-3</v>
      </c>
      <c r="Y14" s="76">
        <v>4.3643925559172557E-3</v>
      </c>
      <c r="Z14" s="82">
        <v>5.1135505735929931E-3</v>
      </c>
      <c r="AA14" s="77"/>
      <c r="AB14" s="77"/>
      <c r="AC14" s="77"/>
    </row>
    <row r="15" spans="1:29" ht="17.399999999999999" customHeight="1" x14ac:dyDescent="0.45">
      <c r="A15" s="2" t="s">
        <v>7</v>
      </c>
      <c r="B15" s="21">
        <v>320000</v>
      </c>
      <c r="C15" s="22">
        <v>14.5</v>
      </c>
      <c r="D15" s="11">
        <f>VLOOKUP(A15,スポット価格!A:B,2,FALSE)</f>
        <v>9.2509999999999994</v>
      </c>
      <c r="E15" s="13">
        <f t="shared" si="1"/>
        <v>2960320</v>
      </c>
      <c r="F15" s="14">
        <f t="shared" si="2"/>
        <v>5.721003134796239E-2</v>
      </c>
      <c r="G15" s="14">
        <f>SQRT(S11)</f>
        <v>9.0500494917631402E-2</v>
      </c>
      <c r="H15" s="11">
        <f t="shared" si="0"/>
        <v>0.63215158546958039</v>
      </c>
      <c r="I15" s="60"/>
      <c r="J15" s="46" t="s">
        <v>30</v>
      </c>
      <c r="K15" s="75">
        <v>4.8525130997210701E-3</v>
      </c>
      <c r="L15" s="76">
        <v>3.6231468622441132E-3</v>
      </c>
      <c r="M15" s="76">
        <v>3.6076423778212997E-3</v>
      </c>
      <c r="N15" s="76">
        <v>3.5040734788611377E-3</v>
      </c>
      <c r="O15" s="76">
        <v>4.2022406140402703E-3</v>
      </c>
      <c r="P15" s="76">
        <v>3.8764683084545211E-3</v>
      </c>
      <c r="Q15" s="76">
        <v>3.1704112878033625E-3</v>
      </c>
      <c r="R15" s="76">
        <v>5.042749305772613E-3</v>
      </c>
      <c r="S15" s="76">
        <v>4.1551274470010393E-3</v>
      </c>
      <c r="T15" s="76">
        <v>3.5388606000437018E-3</v>
      </c>
      <c r="U15" s="76">
        <v>2.4748466484420498E-3</v>
      </c>
      <c r="V15" s="76">
        <v>3.313470096543065E-3</v>
      </c>
      <c r="W15" s="76">
        <v>5.4027819873942269E-3</v>
      </c>
      <c r="X15" s="76">
        <v>3.7676601179711328E-3</v>
      </c>
      <c r="Y15" s="76">
        <v>4.6678626548677538E-3</v>
      </c>
      <c r="Z15" s="82">
        <v>3.7595846044992864E-3</v>
      </c>
      <c r="AA15" s="77"/>
      <c r="AB15" s="77"/>
      <c r="AC15" s="77"/>
    </row>
    <row r="16" spans="1:29" ht="17.399999999999999" customHeight="1" x14ac:dyDescent="0.45">
      <c r="A16" s="2" t="s">
        <v>8</v>
      </c>
      <c r="B16" s="21">
        <v>0</v>
      </c>
      <c r="C16" s="22">
        <v>5</v>
      </c>
      <c r="D16" s="11">
        <f>VLOOKUP(A16,スポット価格!A:B,2,FALSE)</f>
        <v>7.4980000000000002</v>
      </c>
      <c r="E16" s="13">
        <f t="shared" si="1"/>
        <v>0</v>
      </c>
      <c r="F16" s="14">
        <f t="shared" si="2"/>
        <v>2.4339823953054146E-2</v>
      </c>
      <c r="G16" s="14">
        <f>SQRT(T12)</f>
        <v>6.8906038793061036E-2</v>
      </c>
      <c r="H16" s="11">
        <f t="shared" si="0"/>
        <v>0.35323208791832639</v>
      </c>
      <c r="I16" s="60"/>
      <c r="J16" s="46" t="s">
        <v>34</v>
      </c>
      <c r="K16" s="75">
        <v>4.0205825398476908E-3</v>
      </c>
      <c r="L16" s="76">
        <v>3.2199785982375221E-3</v>
      </c>
      <c r="M16" s="76">
        <v>3.2727381200399609E-3</v>
      </c>
      <c r="N16" s="76">
        <v>2.8544279057638017E-3</v>
      </c>
      <c r="O16" s="76">
        <v>3.7612294315303475E-3</v>
      </c>
      <c r="P16" s="76">
        <v>3.4370384783404175E-3</v>
      </c>
      <c r="Q16" s="76">
        <v>3.5746285245708987E-3</v>
      </c>
      <c r="R16" s="76">
        <v>4.2334491420383544E-3</v>
      </c>
      <c r="S16" s="76">
        <v>4.0080620430598705E-3</v>
      </c>
      <c r="T16" s="76">
        <v>3.3194579567479448E-3</v>
      </c>
      <c r="U16" s="76">
        <v>3.1695910576887282E-3</v>
      </c>
      <c r="V16" s="76">
        <v>3.2826749888824687E-3</v>
      </c>
      <c r="W16" s="76">
        <v>3.7676601179711328E-3</v>
      </c>
      <c r="X16" s="76">
        <v>3.4138847947709416E-3</v>
      </c>
      <c r="Y16" s="76">
        <v>3.552206959758697E-3</v>
      </c>
      <c r="Z16" s="82">
        <v>3.3677954150385472E-3</v>
      </c>
      <c r="AA16" s="77"/>
      <c r="AB16" s="77"/>
      <c r="AC16" s="77"/>
    </row>
    <row r="17" spans="1:34" ht="17.399999999999999" customHeight="1" x14ac:dyDescent="0.45">
      <c r="A17" s="2" t="s">
        <v>9</v>
      </c>
      <c r="B17" s="21">
        <v>8800000</v>
      </c>
      <c r="C17" s="22">
        <v>1.1000000000000001</v>
      </c>
      <c r="D17" s="11">
        <f>VLOOKUP(A17,スポット価格!A:B,2,FALSE)</f>
        <v>0.498</v>
      </c>
      <c r="E17" s="13">
        <f t="shared" si="1"/>
        <v>4382400</v>
      </c>
      <c r="F17" s="14">
        <f t="shared" si="2"/>
        <v>8.0622489959839366E-2</v>
      </c>
      <c r="G17" s="14">
        <f>SQRT(U13)</f>
        <v>0.10766222915130597</v>
      </c>
      <c r="H17" s="11">
        <f t="shared" si="0"/>
        <v>0.74884656016674533</v>
      </c>
      <c r="I17" s="60"/>
      <c r="J17" s="46" t="s">
        <v>36</v>
      </c>
      <c r="K17" s="75">
        <v>3.7357303994417358E-3</v>
      </c>
      <c r="L17" s="76">
        <v>4.1364609311121403E-3</v>
      </c>
      <c r="M17" s="76">
        <v>4.5306394706290474E-3</v>
      </c>
      <c r="N17" s="76">
        <v>4.2275399771005071E-3</v>
      </c>
      <c r="O17" s="76">
        <v>5.4154955813282358E-3</v>
      </c>
      <c r="P17" s="76">
        <v>5.1714259192387714E-3</v>
      </c>
      <c r="Q17" s="76">
        <v>4.9223519551340345E-3</v>
      </c>
      <c r="R17" s="76">
        <v>3.965713490244876E-3</v>
      </c>
      <c r="S17" s="76">
        <v>5.0813598252840804E-3</v>
      </c>
      <c r="T17" s="76">
        <v>4.3421447318771258E-3</v>
      </c>
      <c r="U17" s="76">
        <v>3.7555453145619645E-3</v>
      </c>
      <c r="V17" s="76">
        <v>4.3643925559172557E-3</v>
      </c>
      <c r="W17" s="76">
        <v>4.6678626548677538E-3</v>
      </c>
      <c r="X17" s="76">
        <v>3.552206959758697E-3</v>
      </c>
      <c r="Y17" s="76">
        <v>8.3506763141447671E-3</v>
      </c>
      <c r="Z17" s="82">
        <v>5.7873225838614992E-3</v>
      </c>
      <c r="AA17" s="77"/>
      <c r="AB17" s="77"/>
      <c r="AC17" s="77"/>
    </row>
    <row r="18" spans="1:34" ht="17.399999999999999" customHeight="1" x14ac:dyDescent="0.45">
      <c r="A18" s="2" t="s">
        <v>35</v>
      </c>
      <c r="B18" s="21">
        <v>0</v>
      </c>
      <c r="C18" s="22">
        <v>30</v>
      </c>
      <c r="D18" s="11">
        <f>VLOOKUP(A18,スポット価格!A:B,2,FALSE)</f>
        <v>42.052999999999997</v>
      </c>
      <c r="E18" s="13">
        <f t="shared" si="1"/>
        <v>0</v>
      </c>
      <c r="F18" s="14">
        <f t="shared" si="2"/>
        <v>2.6038570375478565E-2</v>
      </c>
      <c r="G18" s="14">
        <f>SQRT(V14)</f>
        <v>7.3893527301200482E-2</v>
      </c>
      <c r="H18" s="11">
        <f t="shared" si="0"/>
        <v>0.35237958352348869</v>
      </c>
      <c r="I18" s="60"/>
      <c r="J18" s="46" t="s">
        <v>37</v>
      </c>
      <c r="K18" s="78">
        <v>2.6557837420385371E-3</v>
      </c>
      <c r="L18" s="79">
        <v>4.1958681101612726E-3</v>
      </c>
      <c r="M18" s="79">
        <v>4.4637906717421346E-3</v>
      </c>
      <c r="N18" s="79">
        <v>4.3507592806612868E-3</v>
      </c>
      <c r="O18" s="79">
        <v>5.3994042363857435E-3</v>
      </c>
      <c r="P18" s="79">
        <v>5.6243144330634324E-3</v>
      </c>
      <c r="Q18" s="79">
        <v>6.1969703064581171E-3</v>
      </c>
      <c r="R18" s="79">
        <v>2.9339445579181838E-3</v>
      </c>
      <c r="S18" s="79">
        <v>5.3481769512403569E-3</v>
      </c>
      <c r="T18" s="79">
        <v>4.6465415866559986E-3</v>
      </c>
      <c r="U18" s="79">
        <v>5.9255183853181501E-3</v>
      </c>
      <c r="V18" s="79">
        <v>5.1135505735929931E-3</v>
      </c>
      <c r="W18" s="79">
        <v>3.7595846044992864E-3</v>
      </c>
      <c r="X18" s="79">
        <v>3.3677954150385472E-3</v>
      </c>
      <c r="Y18" s="79">
        <v>5.7873225838614992E-3</v>
      </c>
      <c r="Z18" s="83">
        <v>6.9883173584496354E-3</v>
      </c>
      <c r="AA18" s="77"/>
      <c r="AB18" s="77"/>
      <c r="AC18" s="77"/>
    </row>
    <row r="19" spans="1:34" ht="17.399999999999999" customHeight="1" x14ac:dyDescent="0.45">
      <c r="A19" s="15" t="s">
        <v>30</v>
      </c>
      <c r="B19" s="23">
        <v>8.3702257731717203E-2</v>
      </c>
      <c r="C19" s="24">
        <v>36</v>
      </c>
      <c r="D19" s="17">
        <f>VLOOKUP(A19,スポット価格!A:B,2,FALSE)</f>
        <v>112.9</v>
      </c>
      <c r="E19" s="16">
        <f t="shared" si="1"/>
        <v>9.4499848979108734</v>
      </c>
      <c r="F19" s="18">
        <f t="shared" si="2"/>
        <v>1.1638618246235606E-2</v>
      </c>
      <c r="G19" s="18">
        <f>SQRT(W15)</f>
        <v>7.3503618872775414E-2</v>
      </c>
      <c r="H19" s="17">
        <f t="shared" si="0"/>
        <v>0.15834075144491108</v>
      </c>
      <c r="I19" s="60"/>
      <c r="K19" s="77"/>
      <c r="L19" s="77"/>
      <c r="M19" s="77"/>
      <c r="N19" s="77"/>
      <c r="O19" s="77"/>
      <c r="P19" s="77"/>
      <c r="Q19" s="77"/>
      <c r="R19" s="77"/>
      <c r="S19" s="77"/>
      <c r="T19" s="77"/>
      <c r="U19" s="77"/>
      <c r="V19" s="77"/>
      <c r="W19" s="77"/>
      <c r="X19" s="77"/>
      <c r="Y19" s="77"/>
      <c r="Z19" s="77"/>
      <c r="AA19" s="77"/>
      <c r="AB19" s="77"/>
      <c r="AC19" s="77"/>
    </row>
    <row r="20" spans="1:34" ht="17.399999999999999" hidden="1" customHeight="1" x14ac:dyDescent="0.45">
      <c r="A20" s="2" t="s">
        <v>34</v>
      </c>
      <c r="B20" s="21">
        <v>0</v>
      </c>
      <c r="C20" s="22">
        <v>45</v>
      </c>
      <c r="D20" s="11">
        <f>VLOOKUP(A20,スポット価格!A:B,2,FALSE)</f>
        <v>123.31699999999999</v>
      </c>
      <c r="E20" s="13">
        <f t="shared" si="1"/>
        <v>0</v>
      </c>
      <c r="F20" s="14">
        <f t="shared" si="2"/>
        <v>1.331933147903371E-2</v>
      </c>
      <c r="G20" s="14">
        <f>SQRT(X16)</f>
        <v>5.8428458774564145E-2</v>
      </c>
      <c r="H20" s="11">
        <f t="shared" si="0"/>
        <v>0.22795965798830997</v>
      </c>
      <c r="K20" s="77"/>
      <c r="L20" s="77"/>
      <c r="M20" s="77"/>
      <c r="N20" s="77"/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77"/>
      <c r="AA20" s="77"/>
      <c r="AB20" s="77"/>
      <c r="AC20" s="77"/>
    </row>
    <row r="21" spans="1:34" ht="17.399999999999999" hidden="1" customHeight="1" x14ac:dyDescent="0.5">
      <c r="A21" s="2" t="s">
        <v>36</v>
      </c>
      <c r="B21" s="21">
        <v>0.40952423646861374</v>
      </c>
      <c r="C21" s="22">
        <v>16</v>
      </c>
      <c r="D21" s="11">
        <f>VLOOKUP(A21,スポット価格!A:B,2,FALSE)</f>
        <v>16.789000000000001</v>
      </c>
      <c r="E21" s="13">
        <f t="shared" si="1"/>
        <v>6.8755024060715568</v>
      </c>
      <c r="F21" s="14">
        <f t="shared" si="2"/>
        <v>3.4784680445529806E-2</v>
      </c>
      <c r="G21" s="14">
        <f>SQRT(Y17)</f>
        <v>9.1382034963907247E-2</v>
      </c>
      <c r="H21" s="11">
        <f t="shared" si="0"/>
        <v>0.38065119100563427</v>
      </c>
      <c r="J21" s="31"/>
      <c r="K21" s="76"/>
      <c r="L21" s="76"/>
      <c r="M21" s="76"/>
      <c r="N21" s="76"/>
      <c r="O21" s="76"/>
      <c r="P21" s="76"/>
      <c r="Q21" s="76"/>
      <c r="R21" s="76"/>
      <c r="S21" s="76"/>
      <c r="T21" s="76"/>
      <c r="U21" s="76"/>
      <c r="V21" s="76"/>
      <c r="W21" s="76"/>
      <c r="X21" s="76"/>
      <c r="Y21" s="76"/>
      <c r="Z21" s="76"/>
      <c r="AA21" s="77"/>
      <c r="AB21" s="77"/>
      <c r="AC21" s="77"/>
    </row>
    <row r="22" spans="1:34" ht="17.399999999999999" hidden="1" customHeight="1" x14ac:dyDescent="0.5">
      <c r="A22" s="15" t="s">
        <v>37</v>
      </c>
      <c r="B22" s="23">
        <v>4.3843432033798552E-3</v>
      </c>
      <c r="C22" s="24">
        <v>4</v>
      </c>
      <c r="D22" s="17">
        <f>VLOOKUP(A22,スポット価格!A:B,2,FALSE)</f>
        <v>16.309999999999999</v>
      </c>
      <c r="E22" s="16">
        <f t="shared" si="1"/>
        <v>7.1508637647125436E-2</v>
      </c>
      <c r="F22" s="18">
        <f t="shared" si="2"/>
        <v>8.9515634580012281E-3</v>
      </c>
      <c r="G22" s="18">
        <f>SQRT(Z18)</f>
        <v>8.3596156361699037E-2</v>
      </c>
      <c r="H22" s="80">
        <f t="shared" si="0"/>
        <v>0.10708104113387844</v>
      </c>
      <c r="J22" s="61" ph="1"/>
      <c r="K22" s="62" ph="1"/>
      <c r="L22" s="62" ph="1"/>
      <c r="M22" s="62" ph="1"/>
      <c r="N22" s="62" ph="1"/>
      <c r="O22" s="62" ph="1"/>
      <c r="P22" s="62" ph="1"/>
      <c r="Q22" s="62" ph="1"/>
      <c r="R22" s="62" ph="1"/>
      <c r="S22" s="62" ph="1"/>
      <c r="T22" s="62" ph="1"/>
      <c r="U22" s="62" ph="1"/>
      <c r="V22" s="62" ph="1"/>
      <c r="W22" s="63" ph="1"/>
      <c r="X22" s="63" ph="1"/>
      <c r="Y22" s="63" ph="1"/>
      <c r="Z22" s="63" ph="1"/>
      <c r="AA22" s="64" ph="1"/>
      <c r="AB22" s="64" ph="1"/>
      <c r="AC22" s="64" ph="1"/>
      <c r="AD22" s="64" ph="1"/>
    </row>
    <row r="23" spans="1:34" ht="17.399999999999999" customHeight="1" x14ac:dyDescent="0.5">
      <c r="A23" s="2"/>
      <c r="B23" s="2"/>
      <c r="C23" s="2"/>
      <c r="D23" s="2"/>
      <c r="E23" s="2"/>
      <c r="F23" s="2"/>
      <c r="G23" s="2"/>
      <c r="H23" s="2"/>
      <c r="J23" s="61" ph="1"/>
      <c r="K23" s="84" ph="1"/>
      <c r="L23" s="84" ph="1"/>
      <c r="M23" s="84" ph="1"/>
      <c r="N23" s="62" ph="1"/>
      <c r="O23" s="62" ph="1"/>
      <c r="P23" s="62" ph="1"/>
      <c r="Q23" s="62" ph="1"/>
      <c r="R23" s="62" ph="1"/>
      <c r="S23" s="62" ph="1"/>
      <c r="T23" s="62" ph="1"/>
      <c r="U23" s="62" ph="1"/>
      <c r="V23" s="62" ph="1"/>
      <c r="W23" s="63" ph="1"/>
      <c r="X23" s="63" ph="1"/>
      <c r="Y23" s="63" ph="1"/>
      <c r="Z23" s="63" ph="1"/>
      <c r="AA23" s="64" ph="1"/>
      <c r="AB23" s="64" ph="1"/>
      <c r="AC23" s="64" ph="1"/>
      <c r="AD23" s="64" ph="1"/>
    </row>
    <row r="24" spans="1:34" ht="17.399999999999999" customHeight="1" x14ac:dyDescent="0.5">
      <c r="A24" s="27" t="s">
        <v>54</v>
      </c>
      <c r="B24" s="2"/>
      <c r="C24" s="2"/>
      <c r="D24" s="2"/>
      <c r="E24" s="2"/>
      <c r="F24" s="2"/>
      <c r="G24" s="2"/>
      <c r="H24" s="2"/>
      <c r="J24" s="61" ph="1"/>
      <c r="K24" s="84" ph="1"/>
      <c r="L24" s="84" ph="1"/>
      <c r="M24" s="84" ph="1"/>
      <c r="N24" s="62" ph="1"/>
      <c r="O24" s="62" ph="1"/>
      <c r="P24" s="62" ph="1"/>
      <c r="Q24" s="62" ph="1"/>
      <c r="R24" s="62" ph="1"/>
      <c r="S24" s="62" ph="1"/>
      <c r="T24" s="62" ph="1"/>
      <c r="U24" s="62" ph="1"/>
      <c r="V24" s="62" ph="1"/>
      <c r="W24" s="63" ph="1"/>
      <c r="X24" s="63" ph="1"/>
      <c r="Y24" s="63" ph="1"/>
      <c r="Z24" s="63" ph="1"/>
      <c r="AA24" s="64" ph="1"/>
      <c r="AB24" s="64" ph="1"/>
      <c r="AC24" s="64" ph="1"/>
      <c r="AD24" s="64" ph="1"/>
    </row>
    <row r="25" spans="1:34" ht="17.399999999999999" customHeight="1" x14ac:dyDescent="0.5">
      <c r="A25" s="5"/>
      <c r="B25" s="6" t="s">
        <v>57</v>
      </c>
      <c r="C25" s="6" t="s">
        <v>58</v>
      </c>
      <c r="D25" s="6" t="s">
        <v>59</v>
      </c>
      <c r="E25" s="2"/>
      <c r="F25" s="2"/>
      <c r="G25" s="2"/>
      <c r="H25" s="2"/>
      <c r="J25" s="61" ph="1"/>
      <c r="K25" s="84" ph="1"/>
      <c r="L25" s="84" ph="1"/>
      <c r="M25" s="84" ph="1"/>
      <c r="N25" s="62" ph="1"/>
      <c r="O25" s="62" ph="1"/>
      <c r="P25" s="62" ph="1"/>
      <c r="Q25" s="62" ph="1"/>
      <c r="R25" s="62" ph="1"/>
      <c r="S25" s="62" ph="1"/>
      <c r="T25" s="62" ph="1"/>
      <c r="U25" s="62" ph="1"/>
      <c r="V25" s="62" ph="1"/>
      <c r="W25" s="63" ph="1"/>
      <c r="X25" s="63" ph="1"/>
      <c r="Y25" s="63" ph="1"/>
      <c r="Z25" s="63" ph="1"/>
      <c r="AA25" s="64" ph="1"/>
      <c r="AB25" s="64" ph="1"/>
      <c r="AC25" s="64" ph="1"/>
      <c r="AD25" s="64" ph="1"/>
    </row>
    <row r="26" spans="1:34" ht="17.399999999999999" customHeight="1" x14ac:dyDescent="0.5">
      <c r="A26" s="5" t="s">
        <v>60</v>
      </c>
      <c r="B26" s="12">
        <f>SUMPRODUCT(B7:B22,C7:C22)/10000</f>
        <v>1919.7009770487584</v>
      </c>
      <c r="C26" s="28">
        <f>B26*365/12</f>
        <v>58390.904718566402</v>
      </c>
      <c r="D26" s="28">
        <f>B26*365</f>
        <v>700690.85662279685</v>
      </c>
      <c r="E26" s="2"/>
      <c r="F26" s="2"/>
      <c r="G26" s="2"/>
      <c r="H26" s="2"/>
      <c r="J26" s="61" ph="1"/>
      <c r="K26" s="56" t="s" ph="1">
        <v>81</v>
      </c>
      <c r="L26" s="57" t="s" ph="1">
        <v>82</v>
      </c>
      <c r="M26" s="58" t="s" ph="1">
        <v>83</v>
      </c>
      <c r="N26" s="62" ph="1"/>
      <c r="O26" s="62" ph="1"/>
      <c r="P26" s="62" ph="1"/>
      <c r="Q26" s="62" ph="1"/>
      <c r="R26" s="62" ph="1"/>
      <c r="S26" s="62" ph="1"/>
      <c r="T26" s="62" ph="1"/>
      <c r="U26" s="62" ph="1"/>
      <c r="V26" s="62" ph="1"/>
      <c r="W26" s="63" ph="1"/>
      <c r="X26" s="63" ph="1"/>
      <c r="Y26" s="63" ph="1"/>
      <c r="Z26" s="63" ph="1"/>
      <c r="AA26" s="64" ph="1"/>
      <c r="AB26" s="64" ph="1"/>
      <c r="AC26" s="64" ph="1"/>
      <c r="AD26" s="64" ph="1"/>
    </row>
    <row r="27" spans="1:34" ht="17.399999999999999" customHeight="1" x14ac:dyDescent="0.5">
      <c r="A27" s="27" t="s">
        <v>66</v>
      </c>
      <c r="B27" s="2"/>
      <c r="C27" s="2"/>
      <c r="D27" s="2"/>
      <c r="E27" s="2"/>
      <c r="F27" s="2"/>
      <c r="G27" s="2"/>
      <c r="H27" s="2"/>
      <c r="J27" s="61" ph="1"/>
      <c r="K27" s="59">
        <f t="array" ref="K27:K44">MMULT(K3:Z18, E7:E22)</f>
        <v>9232.7597904169015</v>
      </c>
      <c r="L27" s="59">
        <f t="shared" ref="L27:L42" si="3">K27*E7</f>
        <v>0</v>
      </c>
      <c r="M27" s="66">
        <f>L27/$D$29/$D$29</f>
        <v>0</v>
      </c>
      <c r="N27" s="67" ph="1"/>
      <c r="O27" s="67" ph="1"/>
      <c r="P27" s="67" ph="1"/>
      <c r="Q27" s="67" ph="1"/>
      <c r="R27" s="67" ph="1"/>
      <c r="S27" s="67" ph="1"/>
      <c r="T27" s="67" ph="1"/>
      <c r="U27" s="67" ph="1"/>
      <c r="V27" s="67" ph="1"/>
      <c r="W27" s="68" ph="1"/>
      <c r="X27" s="68" ph="1"/>
      <c r="Y27" s="68" ph="1"/>
      <c r="Z27" s="68" ph="1"/>
      <c r="AA27" s="71" ph="1"/>
      <c r="AB27" s="71" ph="1"/>
      <c r="AC27" s="71" ph="1"/>
      <c r="AD27" s="71" ph="1"/>
      <c r="AE27" s="72"/>
      <c r="AF27" s="72"/>
      <c r="AG27" s="72"/>
      <c r="AH27" s="72"/>
    </row>
    <row r="28" spans="1:34" ht="17.399999999999999" customHeight="1" x14ac:dyDescent="0.5">
      <c r="A28" s="5"/>
      <c r="B28" s="6" t="s">
        <v>57</v>
      </c>
      <c r="C28" s="6" t="s">
        <v>58</v>
      </c>
      <c r="D28" s="6" t="s">
        <v>59</v>
      </c>
      <c r="E28" s="2"/>
      <c r="F28" s="2"/>
      <c r="G28" s="2"/>
      <c r="H28" s="2"/>
      <c r="J28" s="61" ph="1"/>
      <c r="K28" s="59">
        <v>6294.0264047945693</v>
      </c>
      <c r="L28" s="59">
        <f t="shared" si="3"/>
        <v>-34259644526.577801</v>
      </c>
      <c r="M28" s="66">
        <f t="shared" ref="M28:M44" si="4">L28/$D$29/$D$29</f>
        <v>-0.15715843281620478</v>
      </c>
      <c r="N28" s="67" ph="1"/>
      <c r="O28" s="67" ph="1"/>
      <c r="P28" s="67" ph="1"/>
      <c r="Q28" s="67" ph="1"/>
      <c r="R28" s="67" ph="1"/>
      <c r="S28" s="67" ph="1"/>
      <c r="T28" s="67" ph="1"/>
      <c r="U28" s="67" ph="1"/>
      <c r="V28" s="67" ph="1"/>
      <c r="W28" s="68" ph="1"/>
      <c r="X28" s="68" ph="1"/>
      <c r="Y28" s="68" ph="1"/>
      <c r="Z28" s="68" ph="1"/>
      <c r="AA28" s="71" ph="1"/>
      <c r="AB28" s="71" ph="1"/>
      <c r="AC28" s="71" ph="1"/>
      <c r="AD28" s="71" ph="1"/>
      <c r="AE28" s="72"/>
      <c r="AF28" s="72"/>
      <c r="AG28" s="72"/>
      <c r="AH28" s="72"/>
    </row>
    <row r="29" spans="1:34" ht="17.399999999999999" customHeight="1" x14ac:dyDescent="0.5">
      <c r="A29" s="5" t="s">
        <v>61</v>
      </c>
      <c r="B29" s="12">
        <f t="array" ref="B29">SQRT(MMULT(MMULT(TRANSPOSE($E$7:$E$22), $K$3:$Z$18), 最適化計算!$E$7:$E$22)/252)</f>
        <v>29411.84788343847</v>
      </c>
      <c r="C29" s="12">
        <f>D29/SQRT(12)</f>
        <v>134782.01925438349</v>
      </c>
      <c r="D29" s="12">
        <f t="array" ref="D29">SQRT(MMULT(MMULT(TRANSPOSE($E$7:$E$22), K3:Z18), 最適化計算!$E$7:$E$22)/1)</f>
        <v>466898.61059063778</v>
      </c>
      <c r="E29" s="2"/>
      <c r="F29" s="2"/>
      <c r="G29" s="2"/>
      <c r="H29" s="2"/>
      <c r="J29" s="61" ph="1"/>
      <c r="K29" s="59">
        <v>6547.5715570849507</v>
      </c>
      <c r="L29" s="59">
        <f t="shared" si="3"/>
        <v>1670.5774083755339</v>
      </c>
      <c r="M29" s="66">
        <f t="shared" si="4"/>
        <v>7.6633990523392481E-9</v>
      </c>
      <c r="N29" s="67" ph="1"/>
      <c r="O29" s="67" ph="1"/>
      <c r="P29" s="67" ph="1"/>
      <c r="Q29" s="67" ph="1"/>
      <c r="R29" s="67" ph="1"/>
      <c r="S29" s="67" ph="1"/>
      <c r="T29" s="67" ph="1"/>
      <c r="U29" s="67" ph="1"/>
      <c r="V29" s="67" ph="1"/>
      <c r="W29" s="68" ph="1"/>
      <c r="X29" s="68" ph="1"/>
      <c r="Y29" s="68" ph="1"/>
      <c r="Z29" s="68" ph="1"/>
      <c r="AA29" s="71" ph="1"/>
      <c r="AB29" s="71" ph="1"/>
      <c r="AC29" s="71" ph="1"/>
      <c r="AD29" s="71" ph="1"/>
      <c r="AE29" s="72"/>
      <c r="AF29" s="72"/>
      <c r="AG29" s="72"/>
      <c r="AH29" s="72"/>
    </row>
    <row r="30" spans="1:34" ht="17.399999999999999" customHeight="1" x14ac:dyDescent="0.5">
      <c r="A30" s="27" t="s">
        <v>65</v>
      </c>
      <c r="B30" s="2"/>
      <c r="C30" s="2"/>
      <c r="D30" s="2"/>
      <c r="E30" s="2"/>
      <c r="F30" s="2"/>
      <c r="G30" s="2"/>
      <c r="H30" s="2"/>
      <c r="J30" s="61" ph="1"/>
      <c r="K30" s="59">
        <v>-1846.8317009331254</v>
      </c>
      <c r="L30" s="59">
        <f t="shared" si="3"/>
        <v>6055938443.2030077</v>
      </c>
      <c r="M30" s="66">
        <f t="shared" si="4"/>
        <v>2.7780258905688689E-2</v>
      </c>
      <c r="N30" s="67" ph="1"/>
      <c r="O30" s="67" ph="1"/>
      <c r="P30" s="67" ph="1"/>
      <c r="Q30" s="67" ph="1"/>
      <c r="R30" s="67" ph="1"/>
      <c r="S30" s="67" ph="1"/>
      <c r="T30" s="67" ph="1"/>
      <c r="U30" s="67" ph="1"/>
      <c r="V30" s="67" ph="1"/>
      <c r="W30" s="68" ph="1"/>
      <c r="X30" s="68" ph="1"/>
      <c r="Y30" s="68" ph="1"/>
      <c r="Z30" s="68" ph="1"/>
      <c r="AA30" s="71" ph="1"/>
      <c r="AB30" s="71" ph="1"/>
      <c r="AC30" s="71" ph="1"/>
      <c r="AD30" s="71" ph="1"/>
      <c r="AE30" s="72"/>
      <c r="AF30" s="72"/>
      <c r="AG30" s="72"/>
      <c r="AH30" s="72"/>
    </row>
    <row r="31" spans="1:34" ht="17.399999999999999" customHeight="1" x14ac:dyDescent="0.5">
      <c r="A31" s="5"/>
      <c r="B31" s="6"/>
      <c r="C31" s="6"/>
      <c r="D31" s="6" t="s">
        <v>59</v>
      </c>
      <c r="E31" s="2"/>
      <c r="F31" s="2"/>
      <c r="G31" s="2"/>
      <c r="H31" s="2"/>
      <c r="J31" s="61" ph="1"/>
      <c r="K31" s="59">
        <v>14544.077710962711</v>
      </c>
      <c r="L31" s="59">
        <f t="shared" si="3"/>
        <v>0</v>
      </c>
      <c r="M31" s="66">
        <f t="shared" si="4"/>
        <v>0</v>
      </c>
      <c r="N31" s="67" ph="1"/>
      <c r="O31" s="67" ph="1"/>
      <c r="P31" s="67" ph="1"/>
      <c r="Q31" s="67" ph="1"/>
      <c r="R31" s="67" ph="1"/>
      <c r="S31" s="67" ph="1"/>
      <c r="T31" s="67" ph="1"/>
      <c r="U31" s="67" ph="1"/>
      <c r="V31" s="67" ph="1"/>
      <c r="W31" s="68" ph="1"/>
      <c r="X31" s="68" ph="1"/>
      <c r="Y31" s="68" ph="1"/>
      <c r="Z31" s="68" ph="1"/>
      <c r="AA31" s="71" ph="1"/>
      <c r="AB31" s="71" ph="1"/>
      <c r="AC31" s="71" ph="1"/>
      <c r="AD31" s="71" ph="1"/>
      <c r="AE31" s="72"/>
      <c r="AF31" s="72"/>
      <c r="AG31" s="72"/>
      <c r="AH31" s="72"/>
    </row>
    <row r="32" spans="1:34" ht="17.399999999999999" customHeight="1" x14ac:dyDescent="0.5">
      <c r="A32" s="5" t="s">
        <v>65</v>
      </c>
      <c r="B32" s="12"/>
      <c r="C32" s="12"/>
      <c r="D32" s="26">
        <f>D26/D29</f>
        <v>1.5007345079403993</v>
      </c>
      <c r="E32" s="2"/>
      <c r="F32" s="2"/>
      <c r="G32" s="2"/>
      <c r="H32" s="2"/>
      <c r="J32" s="61" ph="1"/>
      <c r="K32" s="59">
        <v>7648.7406653650651</v>
      </c>
      <c r="L32" s="59">
        <f t="shared" si="3"/>
        <v>-8433470862.6688595</v>
      </c>
      <c r="M32" s="66">
        <f t="shared" si="4"/>
        <v>-3.8686655459894172E-2</v>
      </c>
      <c r="N32" s="67" ph="1"/>
      <c r="O32" s="67" ph="1"/>
      <c r="P32" s="67" ph="1"/>
      <c r="Q32" s="67" ph="1"/>
      <c r="R32" s="67" ph="1"/>
      <c r="S32" s="67" ph="1"/>
      <c r="T32" s="67" ph="1"/>
      <c r="U32" s="67" ph="1"/>
      <c r="V32" s="67" ph="1"/>
      <c r="W32" s="68" ph="1"/>
      <c r="X32" s="68" ph="1"/>
      <c r="Y32" s="68" ph="1"/>
      <c r="Z32" s="68" ph="1"/>
      <c r="AA32" s="71" ph="1"/>
      <c r="AB32" s="71" ph="1"/>
      <c r="AC32" s="71" ph="1"/>
      <c r="AD32" s="71" ph="1"/>
      <c r="AE32" s="72"/>
      <c r="AF32" s="72"/>
      <c r="AG32" s="72"/>
      <c r="AH32" s="72"/>
    </row>
    <row r="33" spans="1:34" ht="17.399999999999999" customHeight="1" x14ac:dyDescent="0.5">
      <c r="A33" s="2"/>
      <c r="B33" s="2"/>
      <c r="C33" s="2"/>
      <c r="D33" s="2"/>
      <c r="E33" s="2"/>
      <c r="F33" s="2"/>
      <c r="G33" s="2"/>
      <c r="H33" s="2"/>
      <c r="J33" s="61" ph="1"/>
      <c r="K33" s="59">
        <v>24907.547820780303</v>
      </c>
      <c r="L33" s="59">
        <f t="shared" si="3"/>
        <v>0</v>
      </c>
      <c r="M33" s="66">
        <f t="shared" si="4"/>
        <v>0</v>
      </c>
      <c r="N33" s="67" ph="1"/>
      <c r="O33" s="67" ph="1"/>
      <c r="P33" s="67" ph="1"/>
      <c r="Q33" s="67" ph="1"/>
      <c r="R33" s="67" ph="1"/>
      <c r="S33" s="67" ph="1"/>
      <c r="T33" s="67" ph="1"/>
      <c r="U33" s="67" ph="1"/>
      <c r="V33" s="67" ph="1"/>
      <c r="W33" s="68" ph="1"/>
      <c r="X33" s="68" ph="1"/>
      <c r="Y33" s="68" ph="1"/>
      <c r="Z33" s="68" ph="1"/>
      <c r="AA33" s="71" ph="1"/>
      <c r="AB33" s="71" ph="1"/>
      <c r="AC33" s="71" ph="1"/>
      <c r="AD33" s="71" ph="1"/>
      <c r="AE33" s="72"/>
      <c r="AF33" s="72"/>
      <c r="AG33" s="72"/>
      <c r="AH33" s="72"/>
    </row>
    <row r="34" spans="1:34" ht="17.399999999999999" customHeight="1" x14ac:dyDescent="0.5">
      <c r="A34" s="2"/>
      <c r="B34" s="2"/>
      <c r="C34" s="2"/>
      <c r="D34" s="2"/>
      <c r="E34" s="2"/>
      <c r="F34" s="2"/>
      <c r="G34" s="2"/>
      <c r="H34" s="2"/>
      <c r="J34" s="61" ph="1"/>
      <c r="K34" s="59">
        <v>10602.304252689415</v>
      </c>
      <c r="L34" s="59">
        <f t="shared" si="3"/>
        <v>34128817389.407227</v>
      </c>
      <c r="M34" s="66">
        <f t="shared" si="4"/>
        <v>0.15655829267664179</v>
      </c>
      <c r="N34" s="67" ph="1"/>
      <c r="O34" s="67" ph="1"/>
      <c r="P34" s="67" ph="1"/>
      <c r="Q34" s="67" ph="1"/>
      <c r="R34" s="67" ph="1"/>
      <c r="S34" s="67" ph="1"/>
      <c r="T34" s="67" ph="1"/>
      <c r="U34" s="67" ph="1"/>
      <c r="V34" s="67" ph="1"/>
      <c r="W34" s="68" ph="1"/>
      <c r="X34" s="68" ph="1"/>
      <c r="Y34" s="68" ph="1"/>
      <c r="Z34" s="68" ph="1"/>
      <c r="AA34" s="71" ph="1"/>
      <c r="AB34" s="71" ph="1"/>
      <c r="AC34" s="71" ph="1"/>
      <c r="AD34" s="71" ph="1"/>
      <c r="AE34" s="72"/>
      <c r="AF34" s="72"/>
      <c r="AG34" s="72"/>
      <c r="AH34" s="72"/>
    </row>
    <row r="35" spans="1:34" ht="17.399999999999999" customHeight="1" x14ac:dyDescent="0.5">
      <c r="A35" s="2"/>
      <c r="B35" s="2"/>
      <c r="C35" s="2"/>
      <c r="D35" s="2"/>
      <c r="E35" s="2"/>
      <c r="F35" s="2"/>
      <c r="G35" s="2"/>
      <c r="H35" s="2"/>
      <c r="J35" s="61" ph="1"/>
      <c r="K35" s="59">
        <v>24342.934897237792</v>
      </c>
      <c r="L35" s="59">
        <f t="shared" si="3"/>
        <v>72062877034.990982</v>
      </c>
      <c r="M35" s="66">
        <f t="shared" si="4"/>
        <v>0.33057228046426962</v>
      </c>
      <c r="N35" s="67" ph="1"/>
      <c r="O35" s="67" ph="1"/>
      <c r="P35" s="67" ph="1"/>
      <c r="Q35" s="67" ph="1"/>
      <c r="R35" s="67" ph="1"/>
      <c r="S35" s="67" ph="1"/>
      <c r="T35" s="67" ph="1"/>
      <c r="U35" s="67" ph="1"/>
      <c r="V35" s="67" ph="1"/>
      <c r="W35" s="68" ph="1"/>
      <c r="X35" s="68" ph="1"/>
      <c r="Y35" s="68" ph="1"/>
      <c r="Z35" s="68" ph="1"/>
      <c r="AA35" s="71" ph="1"/>
      <c r="AB35" s="71" ph="1"/>
      <c r="AC35" s="71" ph="1"/>
      <c r="AD35" s="71" ph="1"/>
      <c r="AE35" s="72"/>
      <c r="AF35" s="72"/>
      <c r="AG35" s="72"/>
      <c r="AH35" s="72"/>
    </row>
    <row r="36" spans="1:34" ht="17.399999999999999" customHeight="1" x14ac:dyDescent="0.5">
      <c r="A36" s="2"/>
      <c r="B36" s="2"/>
      <c r="C36" s="2"/>
      <c r="D36" s="2"/>
      <c r="E36" s="2"/>
      <c r="F36" s="2"/>
      <c r="G36" s="2"/>
      <c r="H36" s="2"/>
      <c r="J36" s="61" ph="1"/>
      <c r="K36" s="59">
        <v>8739.6874753289649</v>
      </c>
      <c r="L36" s="59">
        <f t="shared" si="3"/>
        <v>0</v>
      </c>
      <c r="M36" s="66">
        <f t="shared" si="4"/>
        <v>0</v>
      </c>
      <c r="N36" s="67" ph="1"/>
      <c r="O36" s="67" ph="1"/>
      <c r="P36" s="67" ph="1"/>
      <c r="Q36" s="67" ph="1"/>
      <c r="R36" s="67" ph="1"/>
      <c r="S36" s="67" ph="1"/>
      <c r="T36" s="67" ph="1"/>
      <c r="U36" s="67" ph="1"/>
      <c r="V36" s="67" ph="1"/>
      <c r="W36" s="68" ph="1"/>
      <c r="X36" s="68" ph="1"/>
      <c r="Y36" s="68" ph="1"/>
      <c r="Z36" s="68" ph="1"/>
      <c r="AA36" s="71" ph="1"/>
      <c r="AB36" s="71" ph="1"/>
      <c r="AC36" s="71" ph="1"/>
      <c r="AD36" s="71" ph="1"/>
      <c r="AE36" s="72"/>
      <c r="AF36" s="72"/>
      <c r="AG36" s="72"/>
      <c r="AH36" s="72"/>
    </row>
    <row r="37" spans="1:34" ht="17.399999999999999" customHeight="1" x14ac:dyDescent="0.5">
      <c r="A37" s="2"/>
      <c r="B37" s="2"/>
      <c r="C37" s="2"/>
      <c r="D37" s="2"/>
      <c r="E37" s="2"/>
      <c r="F37" s="2"/>
      <c r="G37" s="2"/>
      <c r="H37" s="2"/>
      <c r="J37" s="65" ph="1"/>
      <c r="K37" s="69">
        <v>33871.791947954567</v>
      </c>
      <c r="L37" s="59">
        <f t="shared" si="3"/>
        <v>148439741032.71609</v>
      </c>
      <c r="M37" s="66">
        <f t="shared" si="4"/>
        <v>0.68093400823955486</v>
      </c>
      <c r="N37" s="68" ph="1"/>
      <c r="O37" s="68" ph="1"/>
      <c r="P37" s="68" ph="1"/>
      <c r="Q37" s="68" ph="1"/>
      <c r="R37" s="68" ph="1"/>
      <c r="S37" s="68" ph="1"/>
      <c r="T37" s="68" ph="1"/>
      <c r="U37" s="68" ph="1"/>
      <c r="V37" s="68" ph="1"/>
      <c r="W37" s="68" ph="1"/>
      <c r="X37" s="68" ph="1"/>
      <c r="Y37" s="68" ph="1"/>
      <c r="Z37" s="68" ph="1"/>
      <c r="AA37" s="71" ph="1"/>
      <c r="AB37" s="71" ph="1"/>
      <c r="AC37" s="71" ph="1"/>
      <c r="AD37" s="71" ph="1"/>
      <c r="AE37" s="72"/>
      <c r="AF37" s="72"/>
      <c r="AG37" s="72"/>
      <c r="AH37" s="72"/>
    </row>
    <row r="38" spans="1:34" ht="17.399999999999999" customHeight="1" x14ac:dyDescent="0.5">
      <c r="A38" s="2"/>
      <c r="B38" s="2"/>
      <c r="C38" s="2"/>
      <c r="D38" s="2"/>
      <c r="E38" s="2"/>
      <c r="F38" s="2"/>
      <c r="G38" s="2"/>
      <c r="H38" s="2"/>
      <c r="J38" s="65" ph="1"/>
      <c r="K38" s="69">
        <v>11824.608888888324</v>
      </c>
      <c r="L38" s="59">
        <f t="shared" si="3"/>
        <v>0</v>
      </c>
      <c r="M38" s="66">
        <f t="shared" si="4"/>
        <v>0</v>
      </c>
      <c r="N38" s="68" ph="1"/>
      <c r="O38" s="68" ph="1"/>
      <c r="P38" s="68" ph="1"/>
      <c r="Q38" s="68" ph="1"/>
      <c r="R38" s="68" ph="1"/>
      <c r="S38" s="68" ph="1"/>
      <c r="T38" s="68" ph="1"/>
      <c r="U38" s="68" ph="1"/>
      <c r="V38" s="68" ph="1"/>
      <c r="W38" s="68" ph="1"/>
      <c r="X38" s="68" ph="1"/>
      <c r="Y38" s="68" ph="1"/>
      <c r="Z38" s="68" ph="1"/>
      <c r="AA38" s="71" ph="1"/>
      <c r="AB38" s="71" ph="1"/>
      <c r="AC38" s="71" ph="1"/>
      <c r="AD38" s="71" ph="1"/>
      <c r="AE38" s="72"/>
      <c r="AF38" s="72"/>
      <c r="AG38" s="72"/>
      <c r="AH38" s="72"/>
    </row>
    <row r="39" spans="1:34" ht="26.4" x14ac:dyDescent="0.5">
      <c r="A39" s="2"/>
      <c r="B39" s="2"/>
      <c r="C39" s="2"/>
      <c r="D39" s="2"/>
      <c r="E39" s="2"/>
      <c r="F39" s="2"/>
      <c r="G39" s="2"/>
      <c r="H39" s="2"/>
      <c r="J39" s="65" ph="1"/>
      <c r="K39" s="69">
        <v>3893.0844109073587</v>
      </c>
      <c r="L39" s="59">
        <f t="shared" si="3"/>
        <v>36789.588889366787</v>
      </c>
      <c r="M39" s="66">
        <f t="shared" si="4"/>
        <v>1.6876398496545896E-7</v>
      </c>
      <c r="N39" s="68" ph="1"/>
      <c r="O39" s="68" ph="1"/>
      <c r="P39" s="68" ph="1"/>
      <c r="Q39" s="68" ph="1"/>
      <c r="R39" s="68" ph="1"/>
      <c r="S39" s="68" ph="1"/>
      <c r="T39" s="68" ph="1"/>
      <c r="U39" s="68" ph="1"/>
      <c r="V39" s="68" ph="1"/>
      <c r="W39" s="68" ph="1"/>
      <c r="X39" s="68" ph="1"/>
      <c r="Y39" s="68" ph="1"/>
      <c r="Z39" s="68" ph="1"/>
      <c r="AA39" s="71" ph="1"/>
      <c r="AB39" s="71" ph="1"/>
      <c r="AC39" s="71" ph="1"/>
      <c r="AD39" s="71" ph="1"/>
      <c r="AE39" s="72"/>
      <c r="AF39" s="72"/>
      <c r="AG39" s="72"/>
      <c r="AH39" s="72"/>
    </row>
    <row r="40" spans="1:34" ht="26.4" x14ac:dyDescent="0.5">
      <c r="J40" s="65" ph="1"/>
      <c r="K40" s="69">
        <v>8706.5004580649438</v>
      </c>
      <c r="L40" s="59">
        <f t="shared" si="3"/>
        <v>0</v>
      </c>
      <c r="M40" s="66">
        <f t="shared" si="4"/>
        <v>0</v>
      </c>
      <c r="N40" s="68" ph="1"/>
      <c r="O40" s="68" ph="1"/>
      <c r="P40" s="68" ph="1"/>
      <c r="Q40" s="68" ph="1"/>
      <c r="R40" s="68" ph="1"/>
      <c r="S40" s="68" ph="1"/>
      <c r="T40" s="68" ph="1"/>
      <c r="U40" s="68" ph="1"/>
      <c r="V40" s="68" ph="1"/>
      <c r="W40" s="68" ph="1"/>
      <c r="X40" s="68" ph="1"/>
      <c r="Y40" s="68" ph="1"/>
      <c r="Z40" s="68" ph="1"/>
      <c r="AA40" s="71" ph="1"/>
      <c r="AB40" s="71" ph="1"/>
      <c r="AC40" s="71" ph="1"/>
      <c r="AD40" s="71" ph="1"/>
      <c r="AE40" s="72"/>
      <c r="AF40" s="72"/>
      <c r="AG40" s="72"/>
      <c r="AH40" s="72"/>
    </row>
    <row r="41" spans="1:34" ht="26.4" x14ac:dyDescent="0.5">
      <c r="J41" s="64" ph="1"/>
      <c r="K41" s="70">
        <v>2186.4006239289683</v>
      </c>
      <c r="L41" s="59">
        <f t="shared" si="3"/>
        <v>15032.602750459975</v>
      </c>
      <c r="M41" s="66">
        <f t="shared" si="4"/>
        <v>6.895869242245314E-8</v>
      </c>
      <c r="N41" s="71" ph="1"/>
      <c r="O41" s="71" ph="1"/>
      <c r="P41" s="71" ph="1"/>
      <c r="Q41" s="71" ph="1"/>
      <c r="R41" s="71" ph="1"/>
      <c r="S41" s="71" ph="1"/>
      <c r="T41" s="71" ph="1"/>
      <c r="U41" s="71" ph="1"/>
      <c r="V41" s="71" ph="1"/>
      <c r="W41" s="71" ph="1"/>
      <c r="X41" s="71" ph="1"/>
      <c r="Y41" s="71" ph="1"/>
      <c r="Z41" s="71" ph="1"/>
      <c r="AA41" s="71" ph="1"/>
      <c r="AB41" s="71" ph="1"/>
      <c r="AC41" s="71" ph="1"/>
      <c r="AD41" s="71" ph="1"/>
      <c r="AE41" s="72"/>
      <c r="AF41" s="72"/>
      <c r="AG41" s="72"/>
      <c r="AH41" s="72"/>
    </row>
    <row r="42" spans="1:34" ht="26.4" x14ac:dyDescent="0.5">
      <c r="J42" s="64" ph="1"/>
      <c r="K42" s="70">
        <v>7937.8982054107346</v>
      </c>
      <c r="L42" s="59">
        <f t="shared" si="3"/>
        <v>567.62828645048353</v>
      </c>
      <c r="M42" s="66">
        <f t="shared" si="4"/>
        <v>2.6038674117444704E-9</v>
      </c>
      <c r="N42" s="71" ph="1"/>
      <c r="O42" s="71" ph="1"/>
      <c r="P42" s="71" ph="1"/>
      <c r="Q42" s="71" ph="1"/>
      <c r="R42" s="71" ph="1"/>
      <c r="S42" s="71" ph="1"/>
      <c r="T42" s="71" ph="1"/>
      <c r="U42" s="71" ph="1"/>
      <c r="V42" s="71" ph="1"/>
      <c r="W42" s="71" ph="1"/>
      <c r="X42" s="71" ph="1"/>
      <c r="Y42" s="71" ph="1"/>
      <c r="Z42" s="71" ph="1"/>
      <c r="AA42" s="71" ph="1"/>
      <c r="AB42" s="71" ph="1"/>
      <c r="AC42" s="71" ph="1"/>
      <c r="AD42" s="71" ph="1"/>
      <c r="AE42" s="72"/>
      <c r="AF42" s="72"/>
      <c r="AG42" s="72"/>
      <c r="AH42" s="72"/>
    </row>
    <row r="43" spans="1:34" ht="26.4" x14ac:dyDescent="0.5">
      <c r="J43" s="64" ph="1"/>
      <c r="K43" s="70" t="e">
        <v>#N/A</v>
      </c>
      <c r="L43" s="59" t="e">
        <f>K43*#REF!</f>
        <v>#N/A</v>
      </c>
      <c r="M43" s="66" t="e">
        <f t="shared" si="4"/>
        <v>#N/A</v>
      </c>
      <c r="N43" s="71" ph="1"/>
      <c r="O43" s="71" ph="1"/>
      <c r="P43" s="71" ph="1"/>
      <c r="Q43" s="71" ph="1"/>
      <c r="R43" s="71" ph="1"/>
      <c r="S43" s="71" ph="1"/>
      <c r="T43" s="71" ph="1"/>
      <c r="U43" s="71" ph="1"/>
      <c r="V43" s="71" ph="1"/>
      <c r="W43" s="71" ph="1"/>
      <c r="X43" s="71" ph="1"/>
      <c r="Y43" s="71" ph="1"/>
      <c r="Z43" s="71" ph="1"/>
      <c r="AA43" s="71" ph="1"/>
      <c r="AB43" s="71" ph="1"/>
      <c r="AC43" s="71" ph="1"/>
      <c r="AD43" s="71" ph="1"/>
      <c r="AE43" s="72"/>
      <c r="AF43" s="72"/>
      <c r="AG43" s="72"/>
      <c r="AH43" s="72"/>
    </row>
    <row r="44" spans="1:34" ht="26.4" x14ac:dyDescent="0.5">
      <c r="J44" s="64" ph="1"/>
      <c r="K44" s="70" t="e">
        <v>#N/A</v>
      </c>
      <c r="L44" s="59" t="e">
        <f>K44*#REF!</f>
        <v>#N/A</v>
      </c>
      <c r="M44" s="66" t="e">
        <f t="shared" si="4"/>
        <v>#N/A</v>
      </c>
      <c r="N44" s="71" ph="1"/>
      <c r="O44" s="71" ph="1"/>
      <c r="P44" s="71" ph="1"/>
      <c r="Q44" s="71" ph="1"/>
      <c r="R44" s="71" ph="1"/>
      <c r="S44" s="71" ph="1"/>
      <c r="T44" s="71" ph="1"/>
      <c r="U44" s="71" ph="1"/>
      <c r="V44" s="71" ph="1"/>
      <c r="W44" s="71" ph="1"/>
      <c r="X44" s="71" ph="1"/>
      <c r="Y44" s="71" ph="1"/>
      <c r="Z44" s="71" ph="1"/>
      <c r="AA44" s="71" ph="1"/>
      <c r="AB44" s="71" ph="1"/>
      <c r="AC44" s="71" ph="1"/>
      <c r="AD44" s="71" ph="1"/>
      <c r="AE44" s="72"/>
      <c r="AF44" s="72"/>
      <c r="AG44" s="72"/>
      <c r="AH44" s="72"/>
    </row>
    <row r="45" spans="1:34" ht="24" x14ac:dyDescent="0.3">
      <c r="J45" s="64" ph="1"/>
      <c r="K45" s="57" ph="1"/>
      <c r="L45" s="57" ph="1"/>
      <c r="M45" s="57" ph="1"/>
      <c r="N45" s="71" ph="1"/>
      <c r="O45" s="71" ph="1"/>
      <c r="P45" s="71" ph="1"/>
      <c r="Q45" s="71" ph="1"/>
      <c r="R45" s="71" ph="1"/>
      <c r="S45" s="71" ph="1"/>
      <c r="T45" s="71" ph="1"/>
      <c r="U45" s="71" ph="1"/>
      <c r="V45" s="71" ph="1"/>
      <c r="W45" s="71" ph="1"/>
      <c r="X45" s="71" ph="1"/>
      <c r="Y45" s="71" ph="1"/>
      <c r="Z45" s="71" ph="1"/>
      <c r="AA45" s="71" ph="1"/>
      <c r="AB45" s="71" ph="1"/>
      <c r="AC45" s="71" ph="1"/>
      <c r="AD45" s="71" ph="1"/>
      <c r="AE45" s="72"/>
      <c r="AF45" s="72"/>
      <c r="AG45" s="72"/>
      <c r="AH45" s="72"/>
    </row>
    <row r="46" spans="1:34" ht="24" x14ac:dyDescent="0.3">
      <c r="J46" s="64" ph="1"/>
      <c r="K46" s="71" ph="1"/>
      <c r="L46" s="71" ph="1"/>
      <c r="M46" s="71" ph="1"/>
      <c r="N46" s="71" ph="1"/>
      <c r="O46" s="71" ph="1"/>
      <c r="P46" s="71" ph="1"/>
      <c r="Q46" s="71" ph="1"/>
      <c r="R46" s="71" ph="1"/>
      <c r="S46" s="71" ph="1"/>
      <c r="T46" s="71" ph="1"/>
      <c r="U46" s="71" ph="1"/>
      <c r="V46" s="71" ph="1"/>
      <c r="W46" s="71" ph="1"/>
      <c r="X46" s="71" ph="1"/>
      <c r="Y46" s="71" ph="1"/>
      <c r="Z46" s="71" ph="1"/>
      <c r="AA46" s="71" ph="1"/>
      <c r="AB46" s="71" ph="1"/>
      <c r="AC46" s="71" ph="1"/>
      <c r="AD46" s="71" ph="1"/>
      <c r="AE46" s="72"/>
      <c r="AF46" s="72"/>
      <c r="AG46" s="72"/>
      <c r="AH46" s="72"/>
    </row>
    <row r="47" spans="1:34" ht="24" x14ac:dyDescent="0.3">
      <c r="J47" s="64" ph="1"/>
      <c r="K47" s="71" ph="1"/>
      <c r="L47" s="71" ph="1"/>
      <c r="M47" s="71" ph="1"/>
      <c r="N47" s="71" ph="1"/>
      <c r="O47" s="71" ph="1"/>
      <c r="P47" s="71" ph="1"/>
      <c r="Q47" s="71" ph="1"/>
      <c r="R47" s="71" ph="1"/>
      <c r="S47" s="71" ph="1"/>
      <c r="T47" s="71" ph="1"/>
      <c r="U47" s="71" ph="1"/>
      <c r="V47" s="71" ph="1"/>
      <c r="W47" s="71" ph="1"/>
      <c r="X47" s="71" ph="1"/>
      <c r="Y47" s="71" ph="1"/>
      <c r="Z47" s="71" ph="1"/>
      <c r="AA47" s="71" ph="1"/>
      <c r="AB47" s="71" ph="1"/>
      <c r="AC47" s="71" ph="1"/>
      <c r="AD47" s="71" ph="1"/>
      <c r="AE47" s="72"/>
      <c r="AF47" s="72"/>
      <c r="AG47" s="72"/>
      <c r="AH47" s="72"/>
    </row>
    <row r="48" spans="1:34" ht="24" x14ac:dyDescent="0.3">
      <c r="J48" s="64" ph="1"/>
      <c r="K48" s="71" ph="1"/>
      <c r="L48" s="71" ph="1"/>
      <c r="M48" s="71" ph="1"/>
      <c r="N48" s="71" ph="1"/>
      <c r="O48" s="71" ph="1"/>
      <c r="P48" s="71" ph="1"/>
      <c r="Q48" s="71" ph="1"/>
      <c r="R48" s="71" ph="1"/>
      <c r="S48" s="71" ph="1"/>
      <c r="T48" s="71" ph="1"/>
      <c r="U48" s="71" ph="1"/>
      <c r="V48" s="71" ph="1"/>
      <c r="W48" s="71" ph="1"/>
      <c r="X48" s="71" ph="1"/>
      <c r="Y48" s="71" ph="1"/>
      <c r="Z48" s="71" ph="1"/>
      <c r="AA48" s="71" ph="1"/>
      <c r="AB48" s="71" ph="1"/>
      <c r="AC48" s="71" ph="1"/>
      <c r="AD48" s="71" ph="1"/>
      <c r="AE48" s="72"/>
      <c r="AF48" s="72"/>
      <c r="AG48" s="72"/>
      <c r="AH48" s="72"/>
    </row>
    <row r="49" spans="10:34" ht="24" x14ac:dyDescent="0.3">
      <c r="J49" s="64" ph="1"/>
      <c r="K49" s="71" ph="1"/>
      <c r="L49" s="71" ph="1"/>
      <c r="M49" s="71" ph="1"/>
      <c r="N49" s="71" ph="1"/>
      <c r="O49" s="71" ph="1"/>
      <c r="P49" s="71" ph="1"/>
      <c r="Q49" s="71" ph="1"/>
      <c r="R49" s="71" ph="1"/>
      <c r="S49" s="71" ph="1"/>
      <c r="T49" s="71" ph="1"/>
      <c r="U49" s="71" ph="1"/>
      <c r="V49" s="71" ph="1"/>
      <c r="W49" s="71" ph="1"/>
      <c r="X49" s="71" ph="1"/>
      <c r="Y49" s="71" ph="1"/>
      <c r="Z49" s="71" ph="1"/>
      <c r="AA49" s="71" ph="1"/>
      <c r="AB49" s="71" ph="1"/>
      <c r="AC49" s="71" ph="1"/>
      <c r="AD49" s="71" ph="1"/>
      <c r="AE49" s="72"/>
      <c r="AF49" s="72"/>
      <c r="AG49" s="72"/>
      <c r="AH49" s="72"/>
    </row>
    <row r="50" spans="10:34" ht="24" x14ac:dyDescent="0.3">
      <c r="J50" s="64" ph="1"/>
      <c r="K50" s="71" ph="1"/>
      <c r="L50" s="71" ph="1"/>
      <c r="M50" s="71" ph="1"/>
      <c r="N50" s="71" ph="1"/>
      <c r="O50" s="71" ph="1"/>
      <c r="P50" s="71" ph="1"/>
      <c r="Q50" s="71" ph="1"/>
      <c r="R50" s="71" ph="1"/>
      <c r="S50" s="71" ph="1"/>
      <c r="T50" s="71" ph="1"/>
      <c r="U50" s="71" ph="1"/>
      <c r="V50" s="71" ph="1"/>
      <c r="W50" s="71" ph="1"/>
      <c r="X50" s="71" ph="1"/>
      <c r="Y50" s="71" ph="1"/>
      <c r="Z50" s="71" ph="1"/>
      <c r="AA50" s="71" ph="1"/>
      <c r="AB50" s="71" ph="1"/>
      <c r="AC50" s="71" ph="1"/>
      <c r="AD50" s="71" ph="1"/>
      <c r="AE50" s="72"/>
      <c r="AF50" s="72"/>
      <c r="AG50" s="72"/>
      <c r="AH50" s="72"/>
    </row>
    <row r="51" spans="10:34" ht="24" x14ac:dyDescent="0.3">
      <c r="J51" s="64" ph="1"/>
      <c r="K51" s="71" ph="1"/>
      <c r="L51" s="71" ph="1"/>
      <c r="M51" s="71" ph="1"/>
      <c r="N51" s="71" ph="1"/>
      <c r="O51" s="71" ph="1"/>
      <c r="P51" s="71" ph="1"/>
      <c r="Q51" s="71" ph="1"/>
      <c r="R51" s="71" ph="1"/>
      <c r="S51" s="71" ph="1"/>
      <c r="T51" s="71" ph="1"/>
      <c r="U51" s="71" ph="1"/>
      <c r="V51" s="71" ph="1"/>
      <c r="W51" s="71" ph="1"/>
      <c r="X51" s="71" ph="1"/>
      <c r="Y51" s="71" ph="1"/>
      <c r="Z51" s="71" ph="1"/>
      <c r="AA51" s="71" ph="1"/>
      <c r="AB51" s="71" ph="1"/>
      <c r="AC51" s="71" ph="1"/>
      <c r="AD51" s="71" ph="1"/>
      <c r="AE51" s="72"/>
      <c r="AF51" s="72"/>
      <c r="AG51" s="72"/>
      <c r="AH51" s="72"/>
    </row>
    <row r="52" spans="10:34" ht="24" x14ac:dyDescent="0.3">
      <c r="J52" s="64" ph="1"/>
      <c r="K52" s="71" ph="1"/>
      <c r="L52" s="71" ph="1"/>
      <c r="M52" s="71" ph="1"/>
      <c r="N52" s="71" ph="1"/>
      <c r="O52" s="71" ph="1"/>
      <c r="P52" s="71" ph="1"/>
      <c r="Q52" s="71" ph="1"/>
      <c r="R52" s="71" ph="1"/>
      <c r="S52" s="71" ph="1"/>
      <c r="T52" s="71" ph="1"/>
      <c r="U52" s="71" ph="1"/>
      <c r="V52" s="71" ph="1"/>
      <c r="W52" s="71" ph="1"/>
      <c r="X52" s="71" ph="1"/>
      <c r="Y52" s="71" ph="1"/>
      <c r="Z52" s="71" ph="1"/>
      <c r="AA52" s="71" ph="1"/>
      <c r="AB52" s="71" ph="1"/>
      <c r="AC52" s="71" ph="1"/>
      <c r="AD52" s="71" ph="1"/>
      <c r="AE52" s="72"/>
      <c r="AF52" s="72"/>
      <c r="AG52" s="72"/>
      <c r="AH52" s="72"/>
    </row>
    <row r="53" spans="10:34" ht="24" x14ac:dyDescent="0.3">
      <c r="J53" s="64" ph="1"/>
      <c r="K53" s="71" ph="1"/>
      <c r="L53" s="71" ph="1"/>
      <c r="M53" s="71" ph="1"/>
      <c r="N53" s="71" ph="1"/>
      <c r="O53" s="71" ph="1"/>
      <c r="P53" s="71" ph="1"/>
      <c r="Q53" s="71" ph="1"/>
      <c r="R53" s="71" ph="1"/>
      <c r="S53" s="71" ph="1"/>
      <c r="T53" s="71" ph="1"/>
      <c r="U53" s="71" ph="1"/>
      <c r="V53" s="71" ph="1"/>
      <c r="W53" s="71" ph="1"/>
      <c r="X53" s="71" ph="1"/>
      <c r="Y53" s="71" ph="1"/>
      <c r="Z53" s="71" ph="1"/>
      <c r="AA53" s="71" ph="1"/>
      <c r="AB53" s="71" ph="1"/>
      <c r="AC53" s="71" ph="1"/>
      <c r="AD53" s="71" ph="1"/>
      <c r="AE53" s="72"/>
      <c r="AF53" s="72"/>
      <c r="AG53" s="72"/>
      <c r="AH53" s="72"/>
    </row>
    <row r="54" spans="10:34" ht="24" x14ac:dyDescent="0.3">
      <c r="J54" s="64" ph="1"/>
      <c r="K54" s="71" ph="1"/>
      <c r="L54" s="71" ph="1"/>
      <c r="M54" s="71" ph="1"/>
      <c r="N54" s="71" ph="1"/>
      <c r="O54" s="71" ph="1"/>
      <c r="P54" s="71" ph="1"/>
      <c r="Q54" s="71" ph="1"/>
      <c r="R54" s="71" ph="1"/>
      <c r="S54" s="71" ph="1"/>
      <c r="T54" s="71" ph="1"/>
      <c r="U54" s="71" ph="1"/>
      <c r="V54" s="71" ph="1"/>
      <c r="W54" s="71" ph="1"/>
      <c r="X54" s="71" ph="1"/>
      <c r="Y54" s="71" ph="1"/>
      <c r="Z54" s="71" ph="1"/>
      <c r="AA54" s="71" ph="1"/>
      <c r="AB54" s="71" ph="1"/>
      <c r="AC54" s="71" ph="1"/>
      <c r="AD54" s="71" ph="1"/>
      <c r="AE54" s="72"/>
      <c r="AF54" s="72"/>
      <c r="AG54" s="72"/>
      <c r="AH54" s="72"/>
    </row>
    <row r="55" spans="10:34" ht="24" x14ac:dyDescent="0.3">
      <c r="J55" s="64" ph="1"/>
      <c r="K55" s="64" ph="1"/>
      <c r="L55" s="64" ph="1"/>
      <c r="M55" s="64" ph="1"/>
      <c r="N55" s="64" ph="1"/>
      <c r="O55" s="64" ph="1"/>
      <c r="P55" s="64" ph="1"/>
      <c r="Q55" s="64" ph="1"/>
      <c r="R55" s="64" ph="1"/>
      <c r="S55" s="64" ph="1"/>
      <c r="T55" s="64" ph="1"/>
      <c r="U55" s="64" ph="1"/>
      <c r="V55" s="64" ph="1"/>
      <c r="W55" s="64" ph="1"/>
      <c r="X55" s="64" ph="1"/>
      <c r="Y55" s="64" ph="1"/>
      <c r="Z55" s="64" ph="1"/>
      <c r="AA55" s="64" ph="1"/>
      <c r="AB55" s="64" ph="1"/>
      <c r="AC55" s="64" ph="1"/>
      <c r="AD55" s="64" ph="1"/>
    </row>
    <row r="56" spans="10:34" ht="24" x14ac:dyDescent="0.3">
      <c r="J56" s="64" ph="1"/>
      <c r="K56" s="64" ph="1"/>
      <c r="L56" s="64" ph="1"/>
      <c r="M56" s="64" ph="1"/>
      <c r="N56" s="64" ph="1"/>
      <c r="O56" s="64" ph="1"/>
      <c r="P56" s="64" ph="1"/>
      <c r="Q56" s="64" ph="1"/>
      <c r="R56" s="64" ph="1"/>
      <c r="S56" s="64" ph="1"/>
      <c r="T56" s="64" ph="1"/>
      <c r="U56" s="64" ph="1"/>
      <c r="V56" s="64" ph="1"/>
      <c r="W56" s="64" ph="1"/>
      <c r="X56" s="64" ph="1"/>
      <c r="Y56" s="64" ph="1"/>
      <c r="Z56" s="64" ph="1"/>
      <c r="AA56" s="64" ph="1"/>
      <c r="AB56" s="64" ph="1"/>
      <c r="AC56" s="64" ph="1"/>
      <c r="AD56" s="64" ph="1"/>
    </row>
    <row r="57" spans="10:34" ht="24" x14ac:dyDescent="0.3">
      <c r="J57" s="64" ph="1"/>
      <c r="K57" s="64" ph="1"/>
      <c r="L57" s="64" ph="1"/>
      <c r="M57" s="64" ph="1"/>
      <c r="N57" s="64" ph="1"/>
      <c r="O57" s="64" ph="1"/>
      <c r="P57" s="64" ph="1"/>
      <c r="Q57" s="64" ph="1"/>
      <c r="R57" s="64" ph="1"/>
      <c r="S57" s="64" ph="1"/>
      <c r="T57" s="64" ph="1"/>
      <c r="U57" s="64" ph="1"/>
      <c r="V57" s="64" ph="1"/>
      <c r="W57" s="64" ph="1"/>
      <c r="X57" s="64" ph="1"/>
      <c r="Y57" s="64" ph="1"/>
      <c r="Z57" s="64" ph="1"/>
      <c r="AA57" s="64" ph="1"/>
      <c r="AB57" s="64" ph="1"/>
      <c r="AC57" s="64" ph="1"/>
      <c r="AD57" s="64" ph="1"/>
    </row>
    <row r="58" spans="10:34" ht="24" x14ac:dyDescent="0.3">
      <c r="J58" s="64" ph="1"/>
      <c r="K58" s="64" ph="1"/>
      <c r="L58" s="64" ph="1"/>
      <c r="M58" s="64" ph="1"/>
      <c r="N58" s="64" ph="1"/>
      <c r="O58" s="64" ph="1"/>
      <c r="P58" s="64" ph="1"/>
      <c r="Q58" s="64" ph="1"/>
      <c r="R58" s="64" ph="1"/>
      <c r="S58" s="64" ph="1"/>
      <c r="T58" s="64" ph="1"/>
      <c r="U58" s="64" ph="1"/>
      <c r="V58" s="64" ph="1"/>
      <c r="W58" s="64" ph="1"/>
      <c r="X58" s="64" ph="1"/>
      <c r="Y58" s="64" ph="1"/>
      <c r="Z58" s="64" ph="1"/>
      <c r="AA58" s="64" ph="1"/>
      <c r="AB58" s="64" ph="1"/>
      <c r="AC58" s="64" ph="1"/>
      <c r="AD58" s="64" ph="1"/>
    </row>
    <row r="59" spans="10:34" ht="24" x14ac:dyDescent="0.3">
      <c r="J59" s="64" ph="1"/>
      <c r="K59" s="64" ph="1"/>
      <c r="L59" s="64" ph="1"/>
      <c r="M59" s="64" ph="1"/>
      <c r="N59" s="64" ph="1"/>
      <c r="O59" s="64" ph="1"/>
      <c r="P59" s="64" ph="1"/>
      <c r="Q59" s="64" ph="1"/>
      <c r="R59" s="64" ph="1"/>
      <c r="S59" s="64" ph="1"/>
      <c r="T59" s="64" ph="1"/>
      <c r="U59" s="64" ph="1"/>
      <c r="V59" s="64" ph="1"/>
      <c r="W59" s="64" ph="1"/>
      <c r="X59" s="64" ph="1"/>
      <c r="Y59" s="64" ph="1"/>
      <c r="Z59" s="64" ph="1"/>
      <c r="AA59" s="64" ph="1"/>
      <c r="AB59" s="64" ph="1"/>
      <c r="AC59" s="64" ph="1"/>
      <c r="AD59" s="64" ph="1"/>
    </row>
    <row r="60" spans="10:34" ht="24" x14ac:dyDescent="0.3">
      <c r="J60" s="64" ph="1"/>
      <c r="K60" s="64" ph="1"/>
      <c r="L60" s="64" ph="1"/>
      <c r="M60" s="64" ph="1"/>
      <c r="N60" s="64" ph="1"/>
      <c r="O60" s="64" ph="1"/>
      <c r="P60" s="64" ph="1"/>
      <c r="Q60" s="64" ph="1"/>
      <c r="R60" s="64" ph="1"/>
      <c r="S60" s="64" ph="1"/>
      <c r="T60" s="64" ph="1"/>
      <c r="U60" s="64" ph="1"/>
      <c r="V60" s="64" ph="1"/>
      <c r="W60" s="64" ph="1"/>
      <c r="X60" s="64" ph="1"/>
      <c r="Y60" s="64" ph="1"/>
      <c r="Z60" s="64" ph="1"/>
      <c r="AA60" s="64" ph="1"/>
      <c r="AB60" s="64" ph="1"/>
      <c r="AC60" s="64" ph="1"/>
      <c r="AD60" s="64" ph="1"/>
    </row>
    <row r="61" spans="10:34" ht="24" x14ac:dyDescent="0.3">
      <c r="J61" s="64" ph="1"/>
      <c r="K61" s="64" ph="1"/>
      <c r="L61" s="64" ph="1"/>
      <c r="M61" s="64" ph="1"/>
      <c r="N61" s="64" ph="1"/>
      <c r="O61" s="64" ph="1"/>
      <c r="P61" s="64" ph="1"/>
      <c r="Q61" s="64" ph="1"/>
      <c r="R61" s="64" ph="1"/>
      <c r="S61" s="64" ph="1"/>
      <c r="T61" s="64" ph="1"/>
      <c r="U61" s="64" ph="1"/>
      <c r="V61" s="64" ph="1"/>
      <c r="W61" s="64" ph="1"/>
      <c r="X61" s="64" ph="1"/>
      <c r="Y61" s="64" ph="1"/>
      <c r="Z61" s="64" ph="1"/>
      <c r="AA61" s="64" ph="1"/>
      <c r="AB61" s="64" ph="1"/>
      <c r="AC61" s="64" ph="1"/>
      <c r="AD61" s="64" ph="1"/>
    </row>
    <row r="62" spans="10:34" ht="24" x14ac:dyDescent="0.3">
      <c r="J62" s="64" ph="1"/>
      <c r="K62" s="64" ph="1"/>
      <c r="L62" s="64" ph="1"/>
      <c r="M62" s="64" ph="1"/>
      <c r="N62" s="64" ph="1"/>
      <c r="O62" s="64" ph="1"/>
      <c r="P62" s="64" ph="1"/>
      <c r="Q62" s="64" ph="1"/>
      <c r="R62" s="64" ph="1"/>
      <c r="S62" s="64" ph="1"/>
      <c r="T62" s="64" ph="1"/>
      <c r="U62" s="64" ph="1"/>
      <c r="V62" s="64" ph="1"/>
      <c r="W62" s="64" ph="1"/>
      <c r="X62" s="64" ph="1"/>
      <c r="Y62" s="64" ph="1"/>
      <c r="Z62" s="64" ph="1"/>
      <c r="AA62" s="64" ph="1"/>
      <c r="AB62" s="64" ph="1"/>
      <c r="AC62" s="64" ph="1"/>
      <c r="AD62" s="64" ph="1"/>
    </row>
    <row r="63" spans="10:34" ht="24" x14ac:dyDescent="0.3">
      <c r="J63" s="64" ph="1"/>
      <c r="K63" s="64" ph="1"/>
      <c r="L63" s="64" ph="1"/>
      <c r="M63" s="64" ph="1"/>
      <c r="N63" s="64" ph="1"/>
      <c r="O63" s="64" ph="1"/>
      <c r="P63" s="64" ph="1"/>
      <c r="Q63" s="64" ph="1"/>
      <c r="R63" s="64" ph="1"/>
      <c r="S63" s="64" ph="1"/>
      <c r="T63" s="64" ph="1"/>
      <c r="U63" s="64" ph="1"/>
      <c r="V63" s="64" ph="1"/>
      <c r="W63" s="64" ph="1"/>
      <c r="X63" s="64" ph="1"/>
      <c r="Y63" s="64" ph="1"/>
      <c r="Z63" s="64" ph="1"/>
      <c r="AA63" s="64" ph="1"/>
      <c r="AB63" s="64" ph="1"/>
      <c r="AC63" s="64" ph="1"/>
      <c r="AD63" s="64" ph="1"/>
    </row>
    <row r="64" spans="10:34" ht="24" x14ac:dyDescent="0.3">
      <c r="J64" s="64" ph="1"/>
      <c r="K64" s="64" ph="1"/>
      <c r="L64" s="64" ph="1"/>
      <c r="M64" s="64" ph="1"/>
      <c r="N64" s="64" ph="1"/>
      <c r="O64" s="64" ph="1"/>
      <c r="P64" s="64" ph="1"/>
      <c r="Q64" s="64" ph="1"/>
      <c r="R64" s="64" ph="1"/>
      <c r="S64" s="64" ph="1"/>
      <c r="T64" s="64" ph="1"/>
      <c r="U64" s="64" ph="1"/>
      <c r="V64" s="64" ph="1"/>
      <c r="W64" s="64" ph="1"/>
      <c r="X64" s="64" ph="1"/>
      <c r="Y64" s="64" ph="1"/>
      <c r="Z64" s="64" ph="1"/>
      <c r="AA64" s="64" ph="1"/>
      <c r="AB64" s="64" ph="1"/>
      <c r="AC64" s="64" ph="1"/>
      <c r="AD64" s="64" ph="1"/>
    </row>
  </sheetData>
  <phoneticPr fontId="2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903C65-0204-4E43-96B9-EB9FBA88BB93}">
  <dimension ref="A1:G52"/>
  <sheetViews>
    <sheetView workbookViewId="0">
      <selection activeCell="E5" sqref="E5"/>
    </sheetView>
  </sheetViews>
  <sheetFormatPr defaultRowHeight="18" x14ac:dyDescent="0.45"/>
  <cols>
    <col min="1" max="1" width="15" bestFit="1" customWidth="1"/>
    <col min="2" max="3" width="9.3984375" bestFit="1" customWidth="1"/>
    <col min="4" max="4" width="9.19921875" bestFit="1" customWidth="1"/>
    <col min="5" max="6" width="9.3984375" bestFit="1" customWidth="1"/>
    <col min="7" max="7" width="12.296875" bestFit="1" customWidth="1"/>
  </cols>
  <sheetData>
    <row r="1" spans="1:7" x14ac:dyDescent="0.45">
      <c r="A1" t="s">
        <v>10</v>
      </c>
      <c r="B1" t="s">
        <v>11</v>
      </c>
      <c r="C1" t="s">
        <v>12</v>
      </c>
      <c r="D1" t="s">
        <v>13</v>
      </c>
      <c r="E1" t="s">
        <v>14</v>
      </c>
      <c r="F1" t="s">
        <v>15</v>
      </c>
      <c r="G1" t="s">
        <v>16</v>
      </c>
    </row>
    <row r="2" spans="1:7" x14ac:dyDescent="0.45">
      <c r="A2" t="s">
        <v>17</v>
      </c>
      <c r="B2">
        <v>156.25120000000001</v>
      </c>
      <c r="C2">
        <v>156.2527</v>
      </c>
      <c r="D2">
        <v>0.46800000000000003</v>
      </c>
      <c r="E2">
        <v>156.74719999999999</v>
      </c>
      <c r="F2">
        <v>155.30170000000001</v>
      </c>
      <c r="G2">
        <v>0.15</v>
      </c>
    </row>
    <row r="3" spans="1:7" x14ac:dyDescent="0.45">
      <c r="A3" t="s">
        <v>18</v>
      </c>
      <c r="B3">
        <v>181.4402</v>
      </c>
      <c r="C3">
        <v>181.44370000000001</v>
      </c>
      <c r="D3">
        <v>0.309</v>
      </c>
      <c r="E3">
        <v>181.96019999999999</v>
      </c>
      <c r="F3">
        <v>180.24469999999999</v>
      </c>
      <c r="G3">
        <v>0.35</v>
      </c>
    </row>
    <row r="4" spans="1:7" x14ac:dyDescent="0.45">
      <c r="A4" t="s">
        <v>19</v>
      </c>
      <c r="B4">
        <v>211.16659999999999</v>
      </c>
      <c r="C4">
        <v>211.17439999999999</v>
      </c>
      <c r="D4">
        <v>0.44600000000000001</v>
      </c>
      <c r="E4">
        <v>211.8126</v>
      </c>
      <c r="F4">
        <v>209.79339999999999</v>
      </c>
      <c r="G4">
        <v>0.78</v>
      </c>
    </row>
    <row r="5" spans="1:7" x14ac:dyDescent="0.45">
      <c r="A5" t="s">
        <v>20</v>
      </c>
      <c r="B5">
        <v>112.57259999999999</v>
      </c>
      <c r="C5">
        <v>112.57640000000001</v>
      </c>
      <c r="D5">
        <v>0.39300000000000002</v>
      </c>
      <c r="E5">
        <v>112.7916</v>
      </c>
      <c r="F5">
        <v>111.7814</v>
      </c>
      <c r="G5">
        <v>0.38</v>
      </c>
    </row>
    <row r="6" spans="1:7" x14ac:dyDescent="0.45">
      <c r="A6" t="s">
        <v>21</v>
      </c>
      <c r="B6">
        <v>91.883600000000001</v>
      </c>
      <c r="C6">
        <v>91.889399999999995</v>
      </c>
      <c r="D6">
        <v>0.26900000000000002</v>
      </c>
      <c r="E6">
        <v>92.284599999999998</v>
      </c>
      <c r="F6">
        <v>91.221400000000003</v>
      </c>
      <c r="G6">
        <v>0.57999999999999996</v>
      </c>
    </row>
    <row r="7" spans="1:7" x14ac:dyDescent="0.45">
      <c r="A7" t="s">
        <v>22</v>
      </c>
      <c r="B7">
        <v>9.7905999999999995</v>
      </c>
      <c r="C7">
        <v>9.7984000000000009</v>
      </c>
      <c r="D7">
        <v>5.6000000000000001E-2</v>
      </c>
      <c r="E7">
        <v>9.7965999999999998</v>
      </c>
      <c r="F7">
        <v>9.7124000000000006</v>
      </c>
      <c r="G7">
        <v>0.78</v>
      </c>
    </row>
    <row r="8" spans="1:7" x14ac:dyDescent="0.45">
      <c r="A8" t="s">
        <v>23</v>
      </c>
      <c r="B8">
        <v>3.2191000000000001</v>
      </c>
      <c r="C8">
        <v>3.2328999999999999</v>
      </c>
      <c r="D8">
        <v>2.4E-2</v>
      </c>
      <c r="E8">
        <v>3.2341000000000002</v>
      </c>
      <c r="F8">
        <v>3.2179000000000002</v>
      </c>
      <c r="G8">
        <v>1.38</v>
      </c>
    </row>
    <row r="9" spans="1:7" x14ac:dyDescent="0.45">
      <c r="A9" t="s">
        <v>24</v>
      </c>
      <c r="B9">
        <v>9.2515999999999998</v>
      </c>
      <c r="C9">
        <v>9.2533999999999992</v>
      </c>
      <c r="D9">
        <v>4.5999999999999999E-2</v>
      </c>
      <c r="E9">
        <v>9.2626000000000008</v>
      </c>
      <c r="F9">
        <v>9.1823999999999995</v>
      </c>
      <c r="G9">
        <v>0.18</v>
      </c>
    </row>
    <row r="10" spans="1:7" x14ac:dyDescent="0.45">
      <c r="A10" t="s">
        <v>25</v>
      </c>
      <c r="B10">
        <v>7.4981999999999998</v>
      </c>
      <c r="C10">
        <v>7.4996999999999998</v>
      </c>
      <c r="D10">
        <v>8.0000000000000002E-3</v>
      </c>
      <c r="E10">
        <v>7.5262000000000002</v>
      </c>
      <c r="F10">
        <v>7.4646999999999997</v>
      </c>
      <c r="G10">
        <v>0.15</v>
      </c>
    </row>
    <row r="11" spans="1:7" x14ac:dyDescent="0.45">
      <c r="A11" t="s">
        <v>26</v>
      </c>
      <c r="B11">
        <v>0.49809999999999999</v>
      </c>
      <c r="C11">
        <v>0.50390000000000001</v>
      </c>
      <c r="D11">
        <v>0</v>
      </c>
      <c r="E11">
        <v>0.50009999999999999</v>
      </c>
      <c r="F11">
        <v>0.49990000000000001</v>
      </c>
      <c r="G11">
        <v>0.57999999999999996</v>
      </c>
    </row>
    <row r="12" spans="1:7" x14ac:dyDescent="0.45">
      <c r="A12" t="s">
        <v>27</v>
      </c>
      <c r="B12">
        <v>1.161206</v>
      </c>
      <c r="C12">
        <v>1.161224</v>
      </c>
      <c r="D12">
        <v>-1.4400000000000001E-3</v>
      </c>
      <c r="E12">
        <v>1.163306</v>
      </c>
      <c r="F12">
        <v>1.158514</v>
      </c>
      <c r="G12">
        <v>0.18</v>
      </c>
    </row>
    <row r="13" spans="1:7" x14ac:dyDescent="0.45">
      <c r="A13" t="s">
        <v>28</v>
      </c>
      <c r="B13">
        <v>1.3514459999999999</v>
      </c>
      <c r="C13">
        <v>1.3515140000000001</v>
      </c>
      <c r="D13">
        <v>-1.1199999999999999E-3</v>
      </c>
      <c r="E13">
        <v>1.354876</v>
      </c>
      <c r="F13">
        <v>1.3484640000000001</v>
      </c>
      <c r="G13">
        <v>0.68</v>
      </c>
    </row>
    <row r="14" spans="1:7" x14ac:dyDescent="0.45">
      <c r="A14" t="s">
        <v>0</v>
      </c>
      <c r="B14">
        <v>156.251</v>
      </c>
      <c r="C14">
        <v>156.25299999999999</v>
      </c>
      <c r="D14">
        <v>0.46800000000000003</v>
      </c>
      <c r="E14">
        <v>156.74700000000001</v>
      </c>
      <c r="F14">
        <v>155.30199999999999</v>
      </c>
      <c r="G14">
        <v>0.2</v>
      </c>
    </row>
    <row r="15" spans="1:7" x14ac:dyDescent="0.45">
      <c r="A15" t="s">
        <v>1</v>
      </c>
      <c r="B15">
        <v>181.44</v>
      </c>
      <c r="C15">
        <v>181.44399999999999</v>
      </c>
      <c r="D15">
        <v>0.309</v>
      </c>
      <c r="E15">
        <v>181.96</v>
      </c>
      <c r="F15">
        <v>180.245</v>
      </c>
      <c r="G15">
        <v>0.4</v>
      </c>
    </row>
    <row r="16" spans="1:7" x14ac:dyDescent="0.45">
      <c r="A16" t="s">
        <v>2</v>
      </c>
      <c r="B16">
        <v>211.166</v>
      </c>
      <c r="C16">
        <v>211.17500000000001</v>
      </c>
      <c r="D16">
        <v>0.44600000000000001</v>
      </c>
      <c r="E16">
        <v>211.81200000000001</v>
      </c>
      <c r="F16">
        <v>209.79400000000001</v>
      </c>
      <c r="G16">
        <v>0.9</v>
      </c>
    </row>
    <row r="17" spans="1:7" x14ac:dyDescent="0.45">
      <c r="A17" t="s">
        <v>3</v>
      </c>
      <c r="B17">
        <v>112.572</v>
      </c>
      <c r="C17">
        <v>112.577</v>
      </c>
      <c r="D17">
        <v>0.39300000000000002</v>
      </c>
      <c r="E17">
        <v>112.791</v>
      </c>
      <c r="F17">
        <v>111.782</v>
      </c>
      <c r="G17">
        <v>0.5</v>
      </c>
    </row>
    <row r="18" spans="1:7" x14ac:dyDescent="0.45">
      <c r="A18" t="s">
        <v>4</v>
      </c>
      <c r="B18">
        <v>91.882999999999996</v>
      </c>
      <c r="C18">
        <v>91.89</v>
      </c>
      <c r="D18">
        <v>0.26900000000000002</v>
      </c>
      <c r="E18">
        <v>92.284000000000006</v>
      </c>
      <c r="F18">
        <v>91.221999999999994</v>
      </c>
      <c r="G18">
        <v>0.7</v>
      </c>
    </row>
    <row r="19" spans="1:7" x14ac:dyDescent="0.45">
      <c r="A19" t="s">
        <v>29</v>
      </c>
      <c r="B19">
        <v>192.88800000000001</v>
      </c>
      <c r="C19">
        <v>192.89599999999999</v>
      </c>
      <c r="D19">
        <v>-1.7000000000000001E-2</v>
      </c>
      <c r="E19">
        <v>193.7</v>
      </c>
      <c r="F19">
        <v>191.541</v>
      </c>
      <c r="G19">
        <v>0.8</v>
      </c>
    </row>
    <row r="20" spans="1:7" x14ac:dyDescent="0.45">
      <c r="A20" t="s">
        <v>30</v>
      </c>
      <c r="B20">
        <v>112.9</v>
      </c>
      <c r="C20">
        <v>112.91500000000001</v>
      </c>
      <c r="D20">
        <v>-4.7E-2</v>
      </c>
      <c r="E20">
        <v>113.449</v>
      </c>
      <c r="F20">
        <v>112.05</v>
      </c>
      <c r="G20">
        <v>1.5</v>
      </c>
    </row>
    <row r="21" spans="1:7" x14ac:dyDescent="0.45">
      <c r="A21" t="s">
        <v>5</v>
      </c>
      <c r="B21">
        <v>9.7899999999999991</v>
      </c>
      <c r="C21">
        <v>9.7989999999999995</v>
      </c>
      <c r="D21">
        <v>5.6000000000000001E-2</v>
      </c>
      <c r="E21">
        <v>9.7959999999999994</v>
      </c>
      <c r="F21">
        <v>9.7129999999999992</v>
      </c>
      <c r="G21">
        <v>0.9</v>
      </c>
    </row>
    <row r="22" spans="1:7" x14ac:dyDescent="0.45">
      <c r="A22" t="s">
        <v>6</v>
      </c>
      <c r="B22">
        <v>3.2189999999999999</v>
      </c>
      <c r="C22">
        <v>3.2330000000000001</v>
      </c>
      <c r="D22">
        <v>2.4E-2</v>
      </c>
      <c r="E22">
        <v>3.234</v>
      </c>
      <c r="F22">
        <v>3.218</v>
      </c>
      <c r="G22">
        <v>1.4</v>
      </c>
    </row>
    <row r="23" spans="1:7" x14ac:dyDescent="0.45">
      <c r="A23" t="s">
        <v>7</v>
      </c>
      <c r="B23">
        <v>9.2509999999999994</v>
      </c>
      <c r="C23">
        <v>9.2539999999999996</v>
      </c>
      <c r="D23">
        <v>4.5999999999999999E-2</v>
      </c>
      <c r="E23">
        <v>9.2620000000000005</v>
      </c>
      <c r="F23">
        <v>9.1829999999999998</v>
      </c>
      <c r="G23">
        <v>0.3</v>
      </c>
    </row>
    <row r="24" spans="1:7" x14ac:dyDescent="0.45">
      <c r="A24" t="s">
        <v>31</v>
      </c>
      <c r="B24">
        <v>1.8109999999999999</v>
      </c>
      <c r="C24">
        <v>1.8120000000000001</v>
      </c>
      <c r="D24">
        <v>1.0999999999999999E-2</v>
      </c>
      <c r="E24">
        <v>1.8120000000000001</v>
      </c>
      <c r="F24">
        <v>1.7949999999999999</v>
      </c>
      <c r="G24">
        <v>0.1</v>
      </c>
    </row>
    <row r="25" spans="1:7" x14ac:dyDescent="0.45">
      <c r="A25" t="s">
        <v>32</v>
      </c>
      <c r="B25">
        <v>23.289000000000001</v>
      </c>
      <c r="C25">
        <v>23.297999999999998</v>
      </c>
      <c r="D25">
        <v>0.109</v>
      </c>
      <c r="E25">
        <v>23.341000000000001</v>
      </c>
      <c r="F25">
        <v>23.122</v>
      </c>
      <c r="G25">
        <v>0.9</v>
      </c>
    </row>
    <row r="26" spans="1:7" x14ac:dyDescent="0.45">
      <c r="A26" t="s">
        <v>33</v>
      </c>
      <c r="B26">
        <v>19.919</v>
      </c>
      <c r="C26">
        <v>19.937000000000001</v>
      </c>
      <c r="D26">
        <v>5.8999999999999997E-2</v>
      </c>
      <c r="E26">
        <v>19.981999999999999</v>
      </c>
      <c r="F26">
        <v>19.817</v>
      </c>
      <c r="G26">
        <v>1.8</v>
      </c>
    </row>
    <row r="27" spans="1:7" x14ac:dyDescent="0.45">
      <c r="A27" t="s">
        <v>34</v>
      </c>
      <c r="B27">
        <v>123.31699999999999</v>
      </c>
      <c r="C27">
        <v>123.345</v>
      </c>
      <c r="D27">
        <v>0.38600000000000001</v>
      </c>
      <c r="E27">
        <v>123.602</v>
      </c>
      <c r="F27">
        <v>122.59099999999999</v>
      </c>
      <c r="G27">
        <v>2.8</v>
      </c>
    </row>
    <row r="28" spans="1:7" x14ac:dyDescent="0.45">
      <c r="A28" t="s">
        <v>35</v>
      </c>
      <c r="B28">
        <v>42.052999999999997</v>
      </c>
      <c r="C28">
        <v>42.094999999999999</v>
      </c>
      <c r="D28">
        <v>0.14799999999999999</v>
      </c>
      <c r="E28">
        <v>42.152999999999999</v>
      </c>
      <c r="F28">
        <v>41.777000000000001</v>
      </c>
      <c r="G28">
        <v>4.2</v>
      </c>
    </row>
    <row r="29" spans="1:7" x14ac:dyDescent="0.45">
      <c r="A29" t="s">
        <v>8</v>
      </c>
      <c r="B29">
        <v>7.4980000000000002</v>
      </c>
      <c r="C29">
        <v>7.5</v>
      </c>
      <c r="D29">
        <v>8.0000000000000002E-3</v>
      </c>
      <c r="E29">
        <v>7.5259999999999998</v>
      </c>
      <c r="F29">
        <v>7.4649999999999999</v>
      </c>
      <c r="G29">
        <v>0.2</v>
      </c>
    </row>
    <row r="30" spans="1:7" x14ac:dyDescent="0.45">
      <c r="A30" t="s">
        <v>9</v>
      </c>
      <c r="B30">
        <v>0.498</v>
      </c>
      <c r="C30">
        <v>0.504</v>
      </c>
      <c r="D30">
        <v>0</v>
      </c>
      <c r="E30">
        <v>0.5</v>
      </c>
      <c r="F30">
        <v>0.5</v>
      </c>
      <c r="G30">
        <v>0.6</v>
      </c>
    </row>
    <row r="31" spans="1:7" x14ac:dyDescent="0.45">
      <c r="A31" t="s">
        <v>36</v>
      </c>
      <c r="B31">
        <v>16.789000000000001</v>
      </c>
      <c r="C31">
        <v>16.808</v>
      </c>
      <c r="D31">
        <v>3.2000000000000001E-2</v>
      </c>
      <c r="E31">
        <v>16.84</v>
      </c>
      <c r="F31">
        <v>16.704999999999998</v>
      </c>
      <c r="G31">
        <v>1.9</v>
      </c>
    </row>
    <row r="32" spans="1:7" x14ac:dyDescent="0.45">
      <c r="A32" t="s">
        <v>37</v>
      </c>
      <c r="B32">
        <v>16.309999999999999</v>
      </c>
      <c r="C32">
        <v>16.329000000000001</v>
      </c>
      <c r="D32">
        <v>-6.0000000000000001E-3</v>
      </c>
      <c r="E32">
        <v>16.405999999999999</v>
      </c>
      <c r="F32">
        <v>16.247</v>
      </c>
      <c r="G32">
        <v>1.9</v>
      </c>
    </row>
    <row r="33" spans="1:7" x14ac:dyDescent="0.45">
      <c r="A33" t="s">
        <v>38</v>
      </c>
      <c r="B33">
        <v>1.1612</v>
      </c>
      <c r="C33">
        <v>1.16123</v>
      </c>
      <c r="D33">
        <v>-1.4400000000000001E-3</v>
      </c>
      <c r="E33">
        <v>1.1633</v>
      </c>
      <c r="F33">
        <v>1.15852</v>
      </c>
      <c r="G33">
        <v>0.3</v>
      </c>
    </row>
    <row r="34" spans="1:7" x14ac:dyDescent="0.45">
      <c r="A34" t="s">
        <v>39</v>
      </c>
      <c r="B34">
        <v>1.35144</v>
      </c>
      <c r="C34">
        <v>1.3515200000000001</v>
      </c>
      <c r="D34">
        <v>-1.1199999999999999E-3</v>
      </c>
      <c r="E34">
        <v>1.35487</v>
      </c>
      <c r="F34">
        <v>1.3484700000000001</v>
      </c>
      <c r="G34">
        <v>0.8</v>
      </c>
    </row>
    <row r="35" spans="1:7" x14ac:dyDescent="0.45">
      <c r="A35" t="s">
        <v>40</v>
      </c>
      <c r="B35">
        <v>0.72045000000000003</v>
      </c>
      <c r="C35">
        <v>0.72048999999999996</v>
      </c>
      <c r="D35">
        <v>4.2999999999999999E-4</v>
      </c>
      <c r="E35">
        <v>0.72143999999999997</v>
      </c>
      <c r="F35">
        <v>0.71758</v>
      </c>
      <c r="G35">
        <v>0.4</v>
      </c>
    </row>
    <row r="36" spans="1:7" x14ac:dyDescent="0.45">
      <c r="A36" t="s">
        <v>41</v>
      </c>
      <c r="B36">
        <v>0.58797999999999995</v>
      </c>
      <c r="C36">
        <v>0.58814</v>
      </c>
      <c r="D36">
        <v>6.0000000000000002E-5</v>
      </c>
      <c r="E36">
        <v>0.59014</v>
      </c>
      <c r="F36">
        <v>0.58586000000000005</v>
      </c>
      <c r="G36">
        <v>1.6</v>
      </c>
    </row>
    <row r="37" spans="1:7" x14ac:dyDescent="0.45">
      <c r="A37" t="s">
        <v>42</v>
      </c>
      <c r="B37">
        <v>0.85918000000000005</v>
      </c>
      <c r="C37">
        <v>0.85926000000000002</v>
      </c>
      <c r="D37">
        <v>1.1E-4</v>
      </c>
      <c r="E37">
        <v>0.85972999999999999</v>
      </c>
      <c r="F37">
        <v>0.85824999999999996</v>
      </c>
      <c r="G37">
        <v>0.8</v>
      </c>
    </row>
    <row r="38" spans="1:7" x14ac:dyDescent="0.45">
      <c r="A38" t="s">
        <v>43</v>
      </c>
      <c r="B38">
        <v>1.6116699999999999</v>
      </c>
      <c r="C38">
        <v>1.61182</v>
      </c>
      <c r="D38">
        <v>-2.3999999999999998E-3</v>
      </c>
      <c r="E38">
        <v>1.6156600000000001</v>
      </c>
      <c r="F38">
        <v>1.6115200000000001</v>
      </c>
      <c r="G38">
        <v>1.5</v>
      </c>
    </row>
    <row r="39" spans="1:7" x14ac:dyDescent="0.45">
      <c r="A39" t="s">
        <v>44</v>
      </c>
      <c r="B39">
        <v>1.8757900000000001</v>
      </c>
      <c r="C39">
        <v>1.8759399999999999</v>
      </c>
      <c r="D39">
        <v>-1.8400000000000001E-3</v>
      </c>
      <c r="E39">
        <v>1.8807700000000001</v>
      </c>
      <c r="F39">
        <v>1.8749100000000001</v>
      </c>
      <c r="G39">
        <v>1.5</v>
      </c>
    </row>
    <row r="40" spans="1:7" x14ac:dyDescent="0.45">
      <c r="A40" t="s">
        <v>45</v>
      </c>
      <c r="B40">
        <v>1.2251000000000001</v>
      </c>
      <c r="C40">
        <v>1.2251799999999999</v>
      </c>
      <c r="D40">
        <v>1.2999999999999999E-3</v>
      </c>
      <c r="E40">
        <v>1.22624</v>
      </c>
      <c r="F40">
        <v>1.2216800000000001</v>
      </c>
      <c r="G40">
        <v>0.8</v>
      </c>
    </row>
    <row r="41" spans="1:7" x14ac:dyDescent="0.45">
      <c r="A41" t="s">
        <v>46</v>
      </c>
      <c r="B41">
        <v>0.80996999999999997</v>
      </c>
      <c r="C41">
        <v>0.81011999999999995</v>
      </c>
      <c r="D41">
        <v>3.1900000000000001E-3</v>
      </c>
      <c r="E41">
        <v>0.81257000000000001</v>
      </c>
      <c r="F41">
        <v>0.80730999999999997</v>
      </c>
      <c r="G41">
        <v>1.5</v>
      </c>
    </row>
    <row r="42" spans="1:7" x14ac:dyDescent="0.45">
      <c r="A42" t="s">
        <v>47</v>
      </c>
      <c r="B42">
        <v>0.94055999999999995</v>
      </c>
      <c r="C42">
        <v>0.94072</v>
      </c>
      <c r="D42">
        <v>2.3800000000000002E-3</v>
      </c>
      <c r="E42">
        <v>0.94167999999999996</v>
      </c>
      <c r="F42">
        <v>0.93896999999999997</v>
      </c>
      <c r="G42">
        <v>1.6</v>
      </c>
    </row>
    <row r="43" spans="1:7" x14ac:dyDescent="0.45">
      <c r="A43" t="s">
        <v>48</v>
      </c>
      <c r="B43">
        <v>1.09463</v>
      </c>
      <c r="C43">
        <v>1.0949</v>
      </c>
      <c r="D43">
        <v>3.0500000000000002E-3</v>
      </c>
      <c r="E43">
        <v>1.0963099999999999</v>
      </c>
      <c r="F43">
        <v>1.0923799999999999</v>
      </c>
      <c r="G43">
        <v>2.7</v>
      </c>
    </row>
    <row r="44" spans="1:7" x14ac:dyDescent="0.45">
      <c r="A44" t="s">
        <v>49</v>
      </c>
      <c r="B44">
        <v>1.3838200000000001</v>
      </c>
      <c r="C44">
        <v>1.3839699999999999</v>
      </c>
      <c r="D44">
        <v>4.7000000000000002E-3</v>
      </c>
      <c r="E44">
        <v>1.38714</v>
      </c>
      <c r="F44">
        <v>1.3785700000000001</v>
      </c>
      <c r="G44">
        <v>1.5</v>
      </c>
    </row>
    <row r="45" spans="1:7" x14ac:dyDescent="0.45">
      <c r="A45" t="s">
        <v>68</v>
      </c>
      <c r="B45">
        <v>0.99690999999999996</v>
      </c>
      <c r="C45">
        <v>0.99719000000000002</v>
      </c>
      <c r="D45">
        <v>4.0099999999999997E-3</v>
      </c>
      <c r="E45">
        <v>0.99824000000000002</v>
      </c>
      <c r="F45">
        <v>0.99253999999999998</v>
      </c>
      <c r="G45">
        <v>2.8</v>
      </c>
    </row>
    <row r="46" spans="1:7" x14ac:dyDescent="0.45">
      <c r="A46" t="s">
        <v>69</v>
      </c>
      <c r="B46">
        <v>59.745600000000003</v>
      </c>
      <c r="C46">
        <v>59.835599999999999</v>
      </c>
      <c r="D46">
        <v>-0.22509999999999999</v>
      </c>
      <c r="E46">
        <v>59.957500000000003</v>
      </c>
      <c r="F46">
        <v>59.698399999999999</v>
      </c>
      <c r="G46">
        <v>9</v>
      </c>
    </row>
    <row r="47" spans="1:7" x14ac:dyDescent="0.45">
      <c r="A47" t="s">
        <v>70</v>
      </c>
      <c r="B47">
        <v>20.834399999999999</v>
      </c>
      <c r="C47">
        <v>20.8644</v>
      </c>
      <c r="D47">
        <v>-0.10440000000000001</v>
      </c>
      <c r="E47">
        <v>20.970800000000001</v>
      </c>
      <c r="F47">
        <v>20.8431</v>
      </c>
      <c r="G47">
        <v>3</v>
      </c>
    </row>
    <row r="48" spans="1:7" x14ac:dyDescent="0.45">
      <c r="A48" t="s">
        <v>71</v>
      </c>
      <c r="B48">
        <v>19.680099999999999</v>
      </c>
      <c r="C48">
        <v>19.710100000000001</v>
      </c>
      <c r="D48">
        <v>-0.1125</v>
      </c>
      <c r="E48">
        <v>19.8126</v>
      </c>
      <c r="F48">
        <v>19.6844</v>
      </c>
      <c r="G48">
        <v>3</v>
      </c>
    </row>
    <row r="49" spans="1:7" x14ac:dyDescent="0.45">
      <c r="A49" t="s">
        <v>50</v>
      </c>
      <c r="B49">
        <v>6.7078800000000003</v>
      </c>
      <c r="C49">
        <v>6.7083199999999996</v>
      </c>
      <c r="D49">
        <v>-9.8399999999999998E-3</v>
      </c>
      <c r="E49">
        <v>6.7184100000000004</v>
      </c>
      <c r="F49">
        <v>6.7054499999999999</v>
      </c>
      <c r="G49">
        <v>4.4000000000000004</v>
      </c>
    </row>
    <row r="50" spans="1:7" x14ac:dyDescent="0.45">
      <c r="A50" t="s">
        <v>51</v>
      </c>
      <c r="B50">
        <v>4.3108500000000003</v>
      </c>
      <c r="C50">
        <v>4.3137499999999998</v>
      </c>
      <c r="D50">
        <v>-8.2900000000000005E-3</v>
      </c>
      <c r="E50">
        <v>4.3216000000000001</v>
      </c>
      <c r="F50">
        <v>4.3107199999999999</v>
      </c>
      <c r="G50">
        <v>29</v>
      </c>
    </row>
    <row r="51" spans="1:7" x14ac:dyDescent="0.45">
      <c r="A51" t="s">
        <v>72</v>
      </c>
      <c r="B51">
        <v>1.0291399999999999</v>
      </c>
      <c r="C51">
        <v>1.0296099999999999</v>
      </c>
      <c r="D51">
        <v>2.5000000000000001E-3</v>
      </c>
      <c r="E51">
        <v>1.02948</v>
      </c>
      <c r="F51">
        <v>1.0257499999999999</v>
      </c>
      <c r="G51">
        <v>4.7</v>
      </c>
    </row>
    <row r="52" spans="1:7" x14ac:dyDescent="0.45">
      <c r="A52" t="s">
        <v>52</v>
      </c>
      <c r="B52">
        <v>156.24299999999999</v>
      </c>
      <c r="C52">
        <v>156.261</v>
      </c>
      <c r="D52">
        <v>0.46800000000000003</v>
      </c>
      <c r="E52">
        <v>156.71700000000001</v>
      </c>
      <c r="F52">
        <v>155.303</v>
      </c>
      <c r="G52">
        <v>1.8</v>
      </c>
    </row>
  </sheetData>
  <phoneticPr fontId="2"/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c a 9 b 6 b 3 d - 6 3 1 c - 4 b 8 6 - a 9 9 6 - e 1 0 6 c 3 8 6 4 7 4 4 "   x m l n s = " h t t p : / / s c h e m a s . m i c r o s o f t . c o m / D a t a M a s h u p " > A A A A A O 8 E A A B Q S w M E F A A C A A g A T r 0 l X a u M K p G l A A A A 9 g A A A B I A H A B D b 2 5 m a W c v U G F j a 2 F n Z S 5 4 b W w g o h g A K K A U A A A A A A A A A A A A A A A A A A A A A A A A A A A A e 7 9 7 v 4 1 9 R W 6 O Q l l q U X F m f p 6 t k q G e g Z J C a l 5 y f k p m X r q t U m l J m q 6 F k r 2 d T U B i c n Z i e q o C U H F e s V V F c Y q t U k Z J S Y G V v n 5 5 e b l e u b F e f l G 6 v p G B g a F + h K 9 P c H J G a m 6 i E l x x J m H F u p l 5 x S W J e c m p S n Y 2 Y R D H 2 B n p G Z q a A z H Q T T b 6 M E E b 3 8 w 8 h A I j o B x I F k n Q x r k 0 p 6 S 0 K N U u K 1 H X K 8 B G H 8 a 1 0 Y f 6 w Q 4 A U E s D B B Q A A g A I A E 6 9 J V 0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O v S V d V / F E b + g B A A B j B Q A A E w A c A E Z v c m 1 1 b G F z L 1 N l Y 3 R p b 2 4 x L m 0 g o h g A K K A U A A A A A A A A A A A A A A A A A A A A A A A A A A A A r Z R v a 9 N A H M e f F / o e j t u T d L Q J 3 V / Y q N B O o e I G s g b 2 Q P Y g b W + k e r k r d 1 c 3 G Y M 2 B 4 5 s + m x z Z Q M V m S B M V M Q n y v Z q j g T 3 L r w 2 X V m k i m A C u S S / u 9 / n + + X C 9 z h q i B Y l o B Y / i 8 v Z T D b D X Y e h J p i C S j 5 X 8 l L J V 0 p e g C I E J Y C R y G a A v p R / N Z j y v + v i B q q b F U a 3 O W I r l A h E B D e g K 0 S b L 1 m W 1 y K F r R 3 z c d v y H P Y E C Y s 5 A l k w l 4 8 5 U 7 B q r 6 0 C 1 T t U f h A d X I X 7 P 1 T v W P k v V O / N b f m B e F V 4 2 L S d O k b G W D 4 P d n f h C s U d j x R h H k C 7 X F m 9 Z 4 r B o n g s u P Q p Y q P 3 2 E L i o z D w A + 6 A a X 3 b 6 3 p Y I s I t N N w W b h r F H N z T A i P + T O r 8 m Q R / N n X + b I I / l z p / L s G f T 5 0 / n + A v p M 5 f S P A X U + c v a r 4 W e L R O t 2 s I 6 4 h R V v p f B b h 5 E 5 2 o v x + 9 v b y V l r 6 S U s m u D k Z 0 / E X n Z R g V 8 y G j H h W o i p w m Y t z 4 5 8 B p 3 6 P W M s a 1 h o M d x k u C d d D Y Q H g e R G f f x t 3 h 6 8 O x q M 0 c w r c o 8 + K t t Z + 1 E T f + b j i v g 3 z d P f 3 5 9 Y O S p 8 p / p w 0 I 3 Q Y E 2 h H D v 1 S 5 f / e m R j p e H b F h t V x 7 M K E a B i + j k / f R 5 6 M J c 9 c X / b B 7 P q n p U z B 5 Q p 8 z S p 4 o + X H o N / h t x V 4 u m 2 m R P 2 3 J 8 i 9 Q S w E C L Q A U A A I A C A B O v S V d q 4 w q k a U A A A D 2 A A A A E g A A A A A A A A A A A A A A A A A A A A A A Q 2 9 u Z m l n L 1 B h Y 2 t h Z 2 U u e G 1 s U E s B A i 0 A F A A C A A g A T r 0 l X Q / K 6 a u k A A A A 6 Q A A A B M A A A A A A A A A A A A A A A A A 8 Q A A A F t D b 2 5 0 Z W 5 0 X 1 R 5 c G V z X S 5 4 b W x Q S w E C L Q A U A A I A C A B O v S V d V / F E b + g B A A B j B Q A A E w A A A A A A A A A A A A A A A A D i A Q A A R m 9 y b X V s Y X M v U 2 V j d G l v b j E u b V B L B Q Y A A A A A A w A D A M I A A A A X B A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d C w A A A A A A A L s L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8 l R T M l O D M l O D Y l R T M l O D M l Q k M l R T M l O D M l O T Y l R T M l O D M l Q U I l M j A x P C 9 J d G V t U G F 0 a D 4 8 L 0 l 0 Z W 1 M b 2 N h d G l v b j 4 8 U 3 R h Y m x l R W 5 0 c m l l c z 4 8 R W 5 0 c n k g V H l w Z T 0 i U X V l c n l J R C I g V m F s d W U 9 I n M w N z E z O D c x O C 1 j Z W Q 0 L T Q 5 M D M t O D M y M i 0 2 Z D A 4 N T g 0 N G N k N j Y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U Y X J n Z X Q i I F Z h b H V l P S J z 4 4 O G 4 4 O 8 4 4 O W 4 4 O r X z E i I C 8 + P E V u d H J 5 I F R 5 c G U 9 I k Z p b G x l Z E N v b X B s Z X R l U m V z d W x 0 V G 9 X b 3 J r c 2 h l Z X Q i I F Z h b H V l P S J s M S I g L z 4 8 R W 5 0 c n k g V H l w Z T 0 i U m V j b 3 Z l c n l U Y X J n Z X R T a G V l d C I g V m F s d W U 9 I n N T a G V l d D Q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k Z p b G x M Y X N 0 V X B k Y X R l Z C I g V m F s d W U 9 I m Q y M D I 2 L T A 5 L T A 1 V D E 0 O j Q y O j I 4 L j A z O T g 1 M j l a I i A v P j x F b n R y e S B U e X B l P S J G a W x s R X J y b 3 J D b 3 V u d C I g V m F s d W U 9 I m w w I i A v P j x F b n R y e S B U e X B l P S J G a W x s Q 2 9 s d W 1 u V H l w Z X M i I F Z h b H V l P S J z Q m d V R k J R V U Z C U T 0 9 I i A v P j x F b n R y e S B U e X B l P S J G a W x s R X J y b 3 J D b 2 R l I i B W Y W x 1 Z T 0 i c 1 V u a 2 5 v d 2 4 i I C 8 + P E V u d H J 5 I F R 5 c G U 9 I k Z p b G x D b 2 x 1 b W 5 O Y W 1 l c y I g V m F s d W U 9 I n N b J n F 1 b 3 Q 7 6 Y C a 6 L K o 4 4 O a 4 4 K i J n F 1 b 3 Q 7 L C Z x d W 9 0 O 0 J J R C Z x d W 9 0 O y w m c X V v d D t B U 0 s m c X V v d D s s J n F 1 b 3 Q 7 5 Y m N 5 p e l 5 q + U J n F 1 b 3 Q 7 L C Z x d W 9 0 O + m r m O W A p C Z x d W 9 0 O y w m c X V v d D v l r o n l g K Q m c X V v d D s s J n F 1 b 3 Q 7 4 4 K 5 4 4 O X 4 4 O s 4 4 O D 4 4 O J J n F 1 b 3 Q 7 X S I g L z 4 8 R W 5 0 c n k g V H l w Z T 0 i R m l s b E N v d W 5 0 I i B W Y W x 1 Z T 0 i b D U x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+ O D h u O D v O O D l u O D q y A x L 0 F 1 d G 9 S Z W 1 v d m V k Q 2 9 s d W 1 u c z E u e 1 J l c 3 V s d C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/ j g 4 b j g 7 z j g 5 b j g 6 s g M S 9 B d X R v U m V t b 3 Z l Z E N v b H V t b n M x L n t S Z X N 1 b H Q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y V F M y U 4 M y U 4 N i V F M y U 4 M y V C Q y V F M y U 4 M y U 5 N i V F M y U 4 M y V B Q i U y M D E v J U U z J T g y J U J E J U U z J T g z J U J D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z J T g z J T g 2 J U U z J T g z J U J D J U U z J T g z J T k 2 J U U z J T g z J U F C J T I w M S 9 I V E 1 M J T I w J U U z J T g x J T h C J U U z J T g y J T g 5 J U U 2 J T h B J U J E J U U 1 J T g 3 J U J B J U U z J T g x J T k 1 J U U z J T g y J T h D J U U z J T g x J T l G J U U z J T g z J T g 2 J U U z J T g z J U J D J U U z J T g z J T k 2 J U U z J T g z J U F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z J T g z J T g 2 J U U z J T g z J U J D J U U z J T g z J T k 2 J U U z J T g z J U F C J T I w M S 8 l R T Y l O T g l O D c l R T Y l Q T A l Q k M l R T M l O D E l O T U l R T M l O D I l O E M l R T M l O D E l O U Y l R T M l O D M l O T g l R T M l O D M l O D M l R T M l O D M l O D A l R T M l O D M l Q k M l R T Y l O T U l Q j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M l O D M l O D Y l R T M l O D M l Q k M l R T M l O D M l O T Y l R T M l O D M l Q U I l M j A x L y V F N S V B N C U 4 O S V F N i U 5 Q i V C N C V F M y U 4 M S U 5 N S V F M y U 4 M i U 4 Q y V F M y U 4 M S U 5 R i V F N S U 5 R S U 4 Q j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C Y W p F Z J 5 Y b S L K e y u X G G s i M A A A A A A I A A A A A A B B m A A A A A Q A A I A A A A N V B b D + c y m B i P p k N G 1 X y x a R i F C Q z C z Z v 9 g l K M + 2 M L r a T A A A A A A 6 A A A A A A g A A I A A A A D P / g B U Y z K P C k n 5 h Z E E s 9 + H q O w / s k 1 G G q P W U g C b P 7 A U y U A A A A H v X w v o 8 G j j y J y G Q X z 8 H m X T G i F B V J 8 9 k a v J g I 7 1 + w g g d c n f q a a c a K G s 6 J K z O X 4 T Y 6 i o K 7 1 S h O G P B Y u + a k N d g E I / V Q A M B / 0 d s U J o N f o / d / E 1 C Q A A A A O n 0 Z c M 1 p I v O c j P 8 N O W D P u 9 G P b P C 6 7 4 F s 2 S H V f S 4 9 3 F 3 E p i A i / L Y / 1 K + a r c w r l 9 B 9 0 9 x D u b z B o R / 3 T P D F p Q m 6 Z I = < / D a t a M a s h u p > 
</file>

<file path=customXml/itemProps1.xml><?xml version="1.0" encoding="utf-8"?>
<ds:datastoreItem xmlns:ds="http://schemas.openxmlformats.org/officeDocument/2006/customXml" ds:itemID="{06A4695A-0A21-4B9F-BB2E-4F4B5796413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スワップ計算_みんF</vt:lpstr>
      <vt:lpstr>最適化計算</vt:lpstr>
      <vt:lpstr>スポット価格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2025-08-25T13:24:11Z</dcterms:created>
  <dcterms:modified xsi:type="dcterms:W3CDTF">2026-09-06T05:02:14Z</dcterms:modified>
</cp:coreProperties>
</file>