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202300"/>
  <xr:revisionPtr revIDLastSave="20" documentId="8_{87EA93D7-D23F-4355-A770-8FC40E631A59}" xr6:coauthVersionLast="47" xr6:coauthVersionMax="47" xr10:uidLastSave="{3233F572-1270-4D8A-B4B7-DD640F049869}"/>
  <bookViews>
    <workbookView xWindow="-108" yWindow="-108" windowWidth="23256" windowHeight="12456" firstSheet="1" activeTab="1" xr2:uid="{2C15BBE5-4061-4E27-8236-A5CCF296A8C9}"/>
  </bookViews>
  <sheets>
    <sheet name="スワップ計算_みんF" sheetId="11" state="hidden" r:id="rId1"/>
    <sheet name="スワップ計算_GMOクリック_100" sheetId="9" r:id="rId2"/>
    <sheet name="スワップ計算_GMOクリック_50" sheetId="13" r:id="rId3"/>
    <sheet name="スポット価格" sheetId="4" r:id="rId4"/>
  </sheets>
  <definedNames>
    <definedName name="_xlchart.v1.0" hidden="1">スワップ計算_GMOクリック_100!$A$7:$A$19</definedName>
    <definedName name="_xlchart.v1.1" hidden="1">スワップ計算_GMOクリック_100!$N$24:$N$36</definedName>
    <definedName name="_xlchart.v1.2" hidden="1">スワップ計算_GMOクリック_50!$A$7:$A$19</definedName>
    <definedName name="_xlchart.v1.3" hidden="1">スワップ計算_GMOクリック_50!$N$24:$N$36</definedName>
    <definedName name="ExternalData_1" localSheetId="3" hidden="1">スポット価格!$A$1:$G$52</definedName>
    <definedName name="solver_adj" localSheetId="1" hidden="1">スワップ計算_GMOクリック_100!$B$7,スワップ計算_GMOクリック_100!$B$8,スワップ計算_GMOクリック_100!$B$10,スワップ計算_GMOクリック_100!$B$16</definedName>
    <definedName name="solver_adj" localSheetId="2" hidden="1">スワップ計算_GMOクリック_50!$B$7,スワップ計算_GMOクリック_50!$B$8,スワップ計算_GMOクリック_50!$B$10,スワップ計算_GMOクリック_50!$B$14,スワップ計算_GMOクリック_50!$B$16</definedName>
    <definedName name="solver_adj" localSheetId="0" hidden="1">スワップ計算_みんF!$B$6,スワップ計算_みんF!$B$7,スワップ計算_みんF!$B$13,スワップ計算_みんF!$B$16,スワップ計算_みんF!$B$18,スワップ計算_みんF!$B$19</definedName>
    <definedName name="solver_cvg" localSheetId="1" hidden="1">0.0001</definedName>
    <definedName name="solver_cvg" localSheetId="2" hidden="1">0.0001</definedName>
    <definedName name="solver_cvg" localSheetId="0" hidden="1">0.0001</definedName>
    <definedName name="solver_drv" localSheetId="1" hidden="1">1</definedName>
    <definedName name="solver_drv" localSheetId="2" hidden="1">1</definedName>
    <definedName name="solver_drv" localSheetId="0" hidden="1">1</definedName>
    <definedName name="solver_eng" localSheetId="1" hidden="1">1</definedName>
    <definedName name="solver_eng" localSheetId="2" hidden="1">1</definedName>
    <definedName name="solver_eng" localSheetId="0" hidden="1">1</definedName>
    <definedName name="solver_est" localSheetId="1" hidden="1">1</definedName>
    <definedName name="solver_est" localSheetId="2" hidden="1">1</definedName>
    <definedName name="solver_est" localSheetId="0" hidden="1">1</definedName>
    <definedName name="solver_itr" localSheetId="1" hidden="1">2147483647</definedName>
    <definedName name="solver_itr" localSheetId="2" hidden="1">2147483647</definedName>
    <definedName name="solver_itr" localSheetId="0" hidden="1">2147483647</definedName>
    <definedName name="solver_lhs1" localSheetId="1" hidden="1">スワップ計算_GMOクリック_100!$B$2</definedName>
    <definedName name="solver_lhs1" localSheetId="2" hidden="1">スワップ計算_GMOクリック_50!$D$26</definedName>
    <definedName name="solver_lhs1" localSheetId="0" hidden="1">スワップ計算_みんF!$B$2</definedName>
    <definedName name="solver_lhs2" localSheetId="1" hidden="1">スワップ計算_GMOクリック_100!$B$7:$B$9</definedName>
    <definedName name="solver_lhs2" localSheetId="2" hidden="1">スワップ計算_GMOクリック_50!$D$26</definedName>
    <definedName name="solver_lhs2" localSheetId="0" hidden="1">スワップ計算_みんF!$D$25</definedName>
    <definedName name="solver_lhs3" localSheetId="1" hidden="1">スワップ計算_GMOクリック_100!$D$26</definedName>
    <definedName name="solver_lhs3" localSheetId="2" hidden="1">スワップ計算_GMOクリック_50!$D$26</definedName>
    <definedName name="solver_mip" localSheetId="1" hidden="1">2147483647</definedName>
    <definedName name="solver_mip" localSheetId="2" hidden="1">2147483647</definedName>
    <definedName name="solver_mip" localSheetId="0" hidden="1">2147483647</definedName>
    <definedName name="solver_mni" localSheetId="1" hidden="1">30</definedName>
    <definedName name="solver_mni" localSheetId="2" hidden="1">30</definedName>
    <definedName name="solver_mni" localSheetId="0" hidden="1">30</definedName>
    <definedName name="solver_mrt" localSheetId="1" hidden="1">0.075</definedName>
    <definedName name="solver_mrt" localSheetId="2" hidden="1">0.075</definedName>
    <definedName name="solver_mrt" localSheetId="0" hidden="1">0.075</definedName>
    <definedName name="solver_msl" localSheetId="1" hidden="1">2</definedName>
    <definedName name="solver_msl" localSheetId="2" hidden="1">2</definedName>
    <definedName name="solver_msl" localSheetId="0" hidden="1">2</definedName>
    <definedName name="solver_neg" localSheetId="1" hidden="1">2</definedName>
    <definedName name="solver_neg" localSheetId="2" hidden="1">2</definedName>
    <definedName name="solver_neg" localSheetId="0" hidden="1">2</definedName>
    <definedName name="solver_nod" localSheetId="1" hidden="1">2147483647</definedName>
    <definedName name="solver_nod" localSheetId="2" hidden="1">2147483647</definedName>
    <definedName name="solver_nod" localSheetId="0" hidden="1">2147483647</definedName>
    <definedName name="solver_num" localSheetId="1" hidden="1">1</definedName>
    <definedName name="solver_num" localSheetId="2" hidden="1">1</definedName>
    <definedName name="solver_num" localSheetId="0" hidden="1">2</definedName>
    <definedName name="solver_nwt" localSheetId="1" hidden="1">1</definedName>
    <definedName name="solver_nwt" localSheetId="2" hidden="1">1</definedName>
    <definedName name="solver_nwt" localSheetId="0" hidden="1">1</definedName>
    <definedName name="solver_opt" localSheetId="1" hidden="1">スワップ計算_GMOクリック_100!$D$32</definedName>
    <definedName name="solver_opt" localSheetId="2" hidden="1">スワップ計算_GMOクリック_50!$D$32</definedName>
    <definedName name="solver_opt" localSheetId="0" hidden="1">スワップ計算_みんF!$D$31</definedName>
    <definedName name="solver_pre" localSheetId="1" hidden="1">0.000001</definedName>
    <definedName name="solver_pre" localSheetId="2" hidden="1">0.000001</definedName>
    <definedName name="solver_pre" localSheetId="0" hidden="1">0.00001</definedName>
    <definedName name="solver_rbv" localSheetId="1" hidden="1">2</definedName>
    <definedName name="solver_rbv" localSheetId="2" hidden="1">2</definedName>
    <definedName name="solver_rbv" localSheetId="0" hidden="1">2</definedName>
    <definedName name="solver_rel1" localSheetId="1" hidden="1">3</definedName>
    <definedName name="solver_rel1" localSheetId="2" hidden="1">3</definedName>
    <definedName name="solver_rel1" localSheetId="0" hidden="1">1</definedName>
    <definedName name="solver_rel2" localSheetId="1" hidden="1">1</definedName>
    <definedName name="solver_rel2" localSheetId="2" hidden="1">3</definedName>
    <definedName name="solver_rel2" localSheetId="0" hidden="1">3</definedName>
    <definedName name="solver_rel3" localSheetId="1" hidden="1">3</definedName>
    <definedName name="solver_rel3" localSheetId="2" hidden="1">3</definedName>
    <definedName name="solver_rhs1" localSheetId="1" hidden="1">20</definedName>
    <definedName name="solver_rhs1" localSheetId="2" hidden="1">500000</definedName>
    <definedName name="solver_rhs1" localSheetId="0" hidden="1">18</definedName>
    <definedName name="solver_rhs2" localSheetId="1" hidden="1">0</definedName>
    <definedName name="solver_rhs2" localSheetId="2" hidden="1">500000</definedName>
    <definedName name="solver_rhs2" localSheetId="0" hidden="1">900000</definedName>
    <definedName name="solver_rhs3" localSheetId="1" hidden="1">1000000</definedName>
    <definedName name="solver_rhs3" localSheetId="2" hidden="1">1000000</definedName>
    <definedName name="solver_rlx" localSheetId="1" hidden="1">2</definedName>
    <definedName name="solver_rlx" localSheetId="2" hidden="1">2</definedName>
    <definedName name="solver_rlx" localSheetId="0" hidden="1">2</definedName>
    <definedName name="solver_rsd" localSheetId="1" hidden="1">0</definedName>
    <definedName name="solver_rsd" localSheetId="2" hidden="1">0</definedName>
    <definedName name="solver_rsd" localSheetId="0" hidden="1">0</definedName>
    <definedName name="solver_scl" localSheetId="1" hidden="1">1</definedName>
    <definedName name="solver_scl" localSheetId="2" hidden="1">1</definedName>
    <definedName name="solver_scl" localSheetId="0" hidden="1">1</definedName>
    <definedName name="solver_sho" localSheetId="1" hidden="1">2</definedName>
    <definedName name="solver_sho" localSheetId="2" hidden="1">2</definedName>
    <definedName name="solver_sho" localSheetId="0" hidden="1">2</definedName>
    <definedName name="solver_ssz" localSheetId="1" hidden="1">100</definedName>
    <definedName name="solver_ssz" localSheetId="2" hidden="1">100</definedName>
    <definedName name="solver_ssz" localSheetId="0" hidden="1">100</definedName>
    <definedName name="solver_tim" localSheetId="1" hidden="1">2147483647</definedName>
    <definedName name="solver_tim" localSheetId="2" hidden="1">2147483647</definedName>
    <definedName name="solver_tim" localSheetId="0" hidden="1">2147483647</definedName>
    <definedName name="solver_tol" localSheetId="1" hidden="1">0.01</definedName>
    <definedName name="solver_tol" localSheetId="2" hidden="1">0.01</definedName>
    <definedName name="solver_tol" localSheetId="0" hidden="1">0.01</definedName>
    <definedName name="solver_typ" localSheetId="1" hidden="1">1</definedName>
    <definedName name="solver_typ" localSheetId="2" hidden="1">1</definedName>
    <definedName name="solver_typ" localSheetId="0" hidden="1">1</definedName>
    <definedName name="solver_val" localSheetId="1" hidden="1">300000</definedName>
    <definedName name="solver_val" localSheetId="2" hidden="1">300000</definedName>
    <definedName name="solver_val" localSheetId="0" hidden="1">300000</definedName>
    <definedName name="solver_ver" localSheetId="1" hidden="1">3</definedName>
    <definedName name="solver_ver" localSheetId="2" hidden="1">3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3" l="1"/>
  <c r="D26" i="13" s="1"/>
  <c r="G22" i="13"/>
  <c r="D22" i="13"/>
  <c r="F22" i="13" s="1"/>
  <c r="H22" i="13" s="1"/>
  <c r="G21" i="13"/>
  <c r="D21" i="13"/>
  <c r="F21" i="13" s="1"/>
  <c r="H21" i="13" s="1"/>
  <c r="G20" i="13"/>
  <c r="D20" i="13"/>
  <c r="F20" i="13" s="1"/>
  <c r="H20" i="13" s="1"/>
  <c r="G19" i="13"/>
  <c r="D19" i="13"/>
  <c r="F19" i="13" s="1"/>
  <c r="H19" i="13" s="1"/>
  <c r="G18" i="13"/>
  <c r="D18" i="13"/>
  <c r="F18" i="13" s="1"/>
  <c r="H18" i="13" s="1"/>
  <c r="G17" i="13"/>
  <c r="D17" i="13"/>
  <c r="F17" i="13" s="1"/>
  <c r="H17" i="13" s="1"/>
  <c r="G16" i="13"/>
  <c r="D16" i="13"/>
  <c r="F16" i="13" s="1"/>
  <c r="H16" i="13" s="1"/>
  <c r="G15" i="13"/>
  <c r="D15" i="13"/>
  <c r="F15" i="13" s="1"/>
  <c r="H15" i="13" s="1"/>
  <c r="G14" i="13"/>
  <c r="D14" i="13"/>
  <c r="F14" i="13" s="1"/>
  <c r="H14" i="13" s="1"/>
  <c r="G13" i="13"/>
  <c r="D13" i="13"/>
  <c r="F13" i="13" s="1"/>
  <c r="H13" i="13" s="1"/>
  <c r="G12" i="13"/>
  <c r="D12" i="13"/>
  <c r="F12" i="13" s="1"/>
  <c r="H12" i="13" s="1"/>
  <c r="G11" i="13"/>
  <c r="D11" i="13"/>
  <c r="F11" i="13" s="1"/>
  <c r="H11" i="13" s="1"/>
  <c r="G10" i="13"/>
  <c r="D10" i="13"/>
  <c r="F10" i="13" s="1"/>
  <c r="H10" i="13" s="1"/>
  <c r="G9" i="13"/>
  <c r="D9" i="13"/>
  <c r="F9" i="13" s="1"/>
  <c r="H9" i="13" s="1"/>
  <c r="G8" i="13"/>
  <c r="D8" i="13"/>
  <c r="F8" i="13" s="1"/>
  <c r="H8" i="13" s="1"/>
  <c r="G7" i="13"/>
  <c r="D7" i="13"/>
  <c r="F7" i="13" s="1"/>
  <c r="H7" i="13" s="1"/>
  <c r="B25" i="11"/>
  <c r="D25" i="11" s="1"/>
  <c r="G21" i="11"/>
  <c r="D21" i="11"/>
  <c r="F21" i="11" s="1"/>
  <c r="G20" i="11"/>
  <c r="D20" i="11"/>
  <c r="F20" i="11" s="1"/>
  <c r="G19" i="11"/>
  <c r="D19" i="11"/>
  <c r="F19" i="11" s="1"/>
  <c r="G18" i="11"/>
  <c r="D18" i="11"/>
  <c r="F18" i="11" s="1"/>
  <c r="G17" i="11"/>
  <c r="D17" i="11"/>
  <c r="F17" i="11" s="1"/>
  <c r="H17" i="11" s="1"/>
  <c r="G16" i="11"/>
  <c r="D16" i="11"/>
  <c r="F16" i="11" s="1"/>
  <c r="H16" i="11" s="1"/>
  <c r="G15" i="11"/>
  <c r="D15" i="11"/>
  <c r="F15" i="11" s="1"/>
  <c r="G14" i="11"/>
  <c r="D14" i="11"/>
  <c r="F14" i="11" s="1"/>
  <c r="H14" i="11" s="1"/>
  <c r="G13" i="11"/>
  <c r="D13" i="11"/>
  <c r="F13" i="11" s="1"/>
  <c r="H13" i="11" s="1"/>
  <c r="G12" i="11"/>
  <c r="D12" i="11"/>
  <c r="F12" i="11" s="1"/>
  <c r="G11" i="11"/>
  <c r="D11" i="11"/>
  <c r="F11" i="11" s="1"/>
  <c r="H11" i="11" s="1"/>
  <c r="G10" i="11"/>
  <c r="D10" i="11"/>
  <c r="F10" i="11" s="1"/>
  <c r="H10" i="11" s="1"/>
  <c r="G9" i="11"/>
  <c r="D9" i="11"/>
  <c r="F9" i="11" s="1"/>
  <c r="G8" i="11"/>
  <c r="D8" i="11"/>
  <c r="F8" i="11" s="1"/>
  <c r="H8" i="11" s="1"/>
  <c r="G7" i="11"/>
  <c r="D7" i="11"/>
  <c r="F7" i="11" s="1"/>
  <c r="H7" i="11" s="1"/>
  <c r="G6" i="11"/>
  <c r="D6" i="11"/>
  <c r="F6" i="11" s="1"/>
  <c r="B26" i="9"/>
  <c r="D26" i="9" s="1"/>
  <c r="G22" i="9"/>
  <c r="G21" i="9"/>
  <c r="G20" i="9"/>
  <c r="G19" i="9"/>
  <c r="D22" i="9"/>
  <c r="F22" i="9" s="1"/>
  <c r="D21" i="9"/>
  <c r="F21" i="9" s="1"/>
  <c r="D20" i="9"/>
  <c r="F20" i="9" s="1"/>
  <c r="D19" i="9"/>
  <c r="F19" i="9" s="1"/>
  <c r="G18" i="9"/>
  <c r="D18" i="9"/>
  <c r="F18" i="9" s="1"/>
  <c r="G17" i="9"/>
  <c r="D17" i="9"/>
  <c r="F17" i="9" s="1"/>
  <c r="G16" i="9"/>
  <c r="D16" i="9"/>
  <c r="E16" i="9" s="1"/>
  <c r="I16" i="9" s="1"/>
  <c r="G15" i="9"/>
  <c r="D15" i="9"/>
  <c r="F15" i="9" s="1"/>
  <c r="H15" i="9" s="1"/>
  <c r="G14" i="9"/>
  <c r="D14" i="9"/>
  <c r="F14" i="9" s="1"/>
  <c r="G13" i="9"/>
  <c r="D13" i="9"/>
  <c r="E13" i="9" s="1"/>
  <c r="I13" i="9" s="1"/>
  <c r="G12" i="9"/>
  <c r="D12" i="9"/>
  <c r="F12" i="9" s="1"/>
  <c r="H12" i="9" s="1"/>
  <c r="G11" i="9"/>
  <c r="D11" i="9"/>
  <c r="E11" i="9" s="1"/>
  <c r="I11" i="9" s="1"/>
  <c r="G10" i="9"/>
  <c r="D10" i="9"/>
  <c r="E10" i="9" s="1"/>
  <c r="I10" i="9" s="1"/>
  <c r="G9" i="9"/>
  <c r="D9" i="9"/>
  <c r="F9" i="9" s="1"/>
  <c r="H9" i="9" s="1"/>
  <c r="G8" i="9"/>
  <c r="D8" i="9"/>
  <c r="F8" i="9" s="1"/>
  <c r="G7" i="9"/>
  <c r="D7" i="9"/>
  <c r="F7" i="9" s="1"/>
  <c r="E11" i="13" l="1"/>
  <c r="I11" i="13" s="1"/>
  <c r="E12" i="13"/>
  <c r="I12" i="13" s="1"/>
  <c r="E9" i="13"/>
  <c r="I9" i="13" s="1"/>
  <c r="E8" i="13"/>
  <c r="I8" i="13" s="1"/>
  <c r="E13" i="13"/>
  <c r="I13" i="13" s="1"/>
  <c r="E21" i="13"/>
  <c r="I21" i="13" s="1"/>
  <c r="E14" i="13"/>
  <c r="I14" i="13" s="1"/>
  <c r="E16" i="13"/>
  <c r="I16" i="13" s="1"/>
  <c r="E18" i="13"/>
  <c r="I18" i="13" s="1"/>
  <c r="E20" i="13"/>
  <c r="I20" i="13" s="1"/>
  <c r="E7" i="13"/>
  <c r="I7" i="13" s="1"/>
  <c r="E10" i="13"/>
  <c r="I10" i="13" s="1"/>
  <c r="E15" i="13"/>
  <c r="I15" i="13" s="1"/>
  <c r="E17" i="13"/>
  <c r="I17" i="13" s="1"/>
  <c r="E19" i="13"/>
  <c r="I19" i="13" s="1"/>
  <c r="E22" i="13"/>
  <c r="I22" i="13" s="1"/>
  <c r="C26" i="13"/>
  <c r="H18" i="9"/>
  <c r="H19" i="11"/>
  <c r="H20" i="11"/>
  <c r="H6" i="11"/>
  <c r="H9" i="11"/>
  <c r="H12" i="11"/>
  <c r="H15" i="11"/>
  <c r="H18" i="11"/>
  <c r="H21" i="11"/>
  <c r="H7" i="9"/>
  <c r="H8" i="9"/>
  <c r="H14" i="9"/>
  <c r="H17" i="9"/>
  <c r="H22" i="9"/>
  <c r="H21" i="9"/>
  <c r="E6" i="11"/>
  <c r="E7" i="11"/>
  <c r="I7" i="11" s="1"/>
  <c r="E8" i="11"/>
  <c r="I8" i="11" s="1"/>
  <c r="E9" i="11"/>
  <c r="I9" i="11" s="1"/>
  <c r="E10" i="11"/>
  <c r="I10" i="11" s="1"/>
  <c r="E11" i="11"/>
  <c r="I11" i="11" s="1"/>
  <c r="E12" i="11"/>
  <c r="I12" i="11" s="1"/>
  <c r="E13" i="11"/>
  <c r="I13" i="11" s="1"/>
  <c r="E14" i="11"/>
  <c r="I14" i="11" s="1"/>
  <c r="E15" i="11"/>
  <c r="I15" i="11" s="1"/>
  <c r="E16" i="11"/>
  <c r="I16" i="11" s="1"/>
  <c r="E17" i="11"/>
  <c r="I17" i="11" s="1"/>
  <c r="E18" i="11"/>
  <c r="I18" i="11" s="1"/>
  <c r="E19" i="11"/>
  <c r="I19" i="11" s="1"/>
  <c r="E20" i="11"/>
  <c r="I20" i="11" s="1"/>
  <c r="E21" i="11"/>
  <c r="I21" i="11" s="1"/>
  <c r="C25" i="11"/>
  <c r="H19" i="9"/>
  <c r="H20" i="9"/>
  <c r="E19" i="9"/>
  <c r="I19" i="9" s="1"/>
  <c r="E20" i="9"/>
  <c r="I20" i="9" s="1"/>
  <c r="E21" i="9"/>
  <c r="I21" i="9" s="1"/>
  <c r="E22" i="9"/>
  <c r="I22" i="9" s="1"/>
  <c r="F11" i="9"/>
  <c r="H11" i="9" s="1"/>
  <c r="E17" i="9"/>
  <c r="I17" i="9" s="1"/>
  <c r="F10" i="9"/>
  <c r="H10" i="9" s="1"/>
  <c r="F16" i="9"/>
  <c r="H16" i="9" s="1"/>
  <c r="C26" i="9"/>
  <c r="E12" i="9"/>
  <c r="I12" i="9" s="1"/>
  <c r="E7" i="9"/>
  <c r="E8" i="9"/>
  <c r="F13" i="9"/>
  <c r="H13" i="9" s="1"/>
  <c r="E14" i="9"/>
  <c r="I14" i="9" s="1"/>
  <c r="E9" i="9"/>
  <c r="E15" i="9"/>
  <c r="I15" i="9" s="1"/>
  <c r="E18" i="9"/>
  <c r="I18" i="9" s="1"/>
  <c r="B2" i="13" l="1" a="1"/>
  <c r="B2" i="13" s="1"/>
  <c r="D29" i="13" a="1"/>
  <c r="D29" i="13" s="1"/>
  <c r="D32" i="13" s="1"/>
  <c r="B29" i="13" a="1"/>
  <c r="B29" i="13" s="1"/>
  <c r="C29" i="13" a="1"/>
  <c r="C29" i="13" s="1"/>
  <c r="L24" i="13" a="1"/>
  <c r="M35" i="13" s="1"/>
  <c r="B3" i="13"/>
  <c r="B4" i="13"/>
  <c r="B4" i="9"/>
  <c r="L24" i="9" a="1"/>
  <c r="L24" i="9" s="1"/>
  <c r="M24" i="9" s="1"/>
  <c r="B28" i="11" a="1"/>
  <c r="B28" i="11" s="1"/>
  <c r="B2" i="11" a="1"/>
  <c r="B2" i="11" s="1"/>
  <c r="I6" i="11"/>
  <c r="B3" i="11" s="1"/>
  <c r="D28" i="11" a="1"/>
  <c r="D28" i="11" s="1"/>
  <c r="D31" i="11" s="1"/>
  <c r="C28" i="11" a="1"/>
  <c r="C28" i="11" s="1"/>
  <c r="D29" i="9" a="1"/>
  <c r="D29" i="9" s="1"/>
  <c r="D32" i="9" s="1"/>
  <c r="C29" i="9" a="1"/>
  <c r="C29" i="9" s="1"/>
  <c r="B29" i="9" a="1"/>
  <c r="B29" i="9" s="1"/>
  <c r="B2" i="9" a="1"/>
  <c r="B2" i="9" s="1"/>
  <c r="I9" i="9"/>
  <c r="I8" i="9"/>
  <c r="I7" i="9"/>
  <c r="N35" i="13" l="1"/>
  <c r="M39" i="13"/>
  <c r="N39" i="13" s="1"/>
  <c r="M27" i="13"/>
  <c r="N27" i="13" s="1"/>
  <c r="M29" i="13"/>
  <c r="N29" i="13" s="1"/>
  <c r="L24" i="13"/>
  <c r="M24" i="13" s="1"/>
  <c r="N24" i="13" s="1"/>
  <c r="M36" i="13"/>
  <c r="N36" i="13" s="1"/>
  <c r="M33" i="13"/>
  <c r="N33" i="13" s="1"/>
  <c r="M25" i="13"/>
  <c r="N25" i="13" s="1"/>
  <c r="M31" i="13"/>
  <c r="N31" i="13" s="1"/>
  <c r="M26" i="13"/>
  <c r="N26" i="13" s="1"/>
  <c r="M34" i="13"/>
  <c r="N34" i="13" s="1"/>
  <c r="M38" i="13"/>
  <c r="N38" i="13" s="1"/>
  <c r="M28" i="13"/>
  <c r="N28" i="13" s="1"/>
  <c r="M32" i="13"/>
  <c r="N32" i="13" s="1"/>
  <c r="M37" i="13"/>
  <c r="N37" i="13" s="1"/>
  <c r="M30" i="13"/>
  <c r="N30" i="13" s="1"/>
  <c r="M27" i="9"/>
  <c r="N27" i="9" s="1"/>
  <c r="M30" i="9"/>
  <c r="N30" i="9" s="1"/>
  <c r="M29" i="9"/>
  <c r="N29" i="9" s="1"/>
  <c r="M33" i="9"/>
  <c r="N33" i="9" s="1"/>
  <c r="M25" i="9"/>
  <c r="N25" i="9" s="1"/>
  <c r="M32" i="9"/>
  <c r="N32" i="9" s="1"/>
  <c r="M34" i="9"/>
  <c r="N34" i="9" s="1"/>
  <c r="M31" i="9"/>
  <c r="N31" i="9" s="1"/>
  <c r="M38" i="9"/>
  <c r="N38" i="9" s="1"/>
  <c r="M35" i="9"/>
  <c r="N35" i="9" s="1"/>
  <c r="M36" i="9"/>
  <c r="N36" i="9" s="1"/>
  <c r="M39" i="9"/>
  <c r="N39" i="9" s="1"/>
  <c r="M26" i="9"/>
  <c r="N26" i="9" s="1"/>
  <c r="M28" i="9"/>
  <c r="N28" i="9" s="1"/>
  <c r="M37" i="9"/>
  <c r="N37" i="9" s="1"/>
  <c r="N24" i="9"/>
  <c r="B3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1D8AEF-8FCE-4385-A6CD-A0E13C2CA09A}" keepAlive="1" name="クエリ - テーブル 1" description="ブック内の 'テーブル 1' クエリへの接続です。" type="5" refreshedVersion="8" refreshOnLoad="1" saveData="1">
    <dbPr connection="Provider=Microsoft.Mashup.OleDb.1;Data Source=$Workbook$;Location=&quot;テーブル 1&quot;;Extended Properties=&quot;&quot;" command="SELECT * FROM [テーブル 1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<sst xmlns="http://schemas.openxmlformats.org/spreadsheetml/2006/main" count="300" uniqueCount="85">
  <si>
    <t>USDJPY</t>
  </si>
  <si>
    <t>EURJPY</t>
  </si>
  <si>
    <t>GBPJPY</t>
  </si>
  <si>
    <t>AUDJPY</t>
  </si>
  <si>
    <t>NZDJPY</t>
  </si>
  <si>
    <t>ZARJPY</t>
  </si>
  <si>
    <t>TRYJPY</t>
  </si>
  <si>
    <t>MXNJPY</t>
  </si>
  <si>
    <t>CZKJPY</t>
  </si>
  <si>
    <t>HUFJPY</t>
  </si>
  <si>
    <t>通貨ペア</t>
  </si>
  <si>
    <t>BID</t>
  </si>
  <si>
    <t>ASK</t>
  </si>
  <si>
    <t>前日比</t>
  </si>
  <si>
    <t>高値</t>
  </si>
  <si>
    <t>安値</t>
  </si>
  <si>
    <t>スプレッド</t>
  </si>
  <si>
    <t>USDJPY LIGHT</t>
  </si>
  <si>
    <t>EURJPY LIGHT</t>
  </si>
  <si>
    <t>GBPJPY LIGHT</t>
  </si>
  <si>
    <t>AUDJPY LIGHT</t>
  </si>
  <si>
    <t>NZDJPY LIGHT</t>
  </si>
  <si>
    <t>ZARJPY LIGHT</t>
  </si>
  <si>
    <t>TRYJPY LIGHT</t>
  </si>
  <si>
    <t>MXNJPY LIGHT</t>
  </si>
  <si>
    <t>CZKJPY LIGHT</t>
  </si>
  <si>
    <t>HUFJPY LIGHT</t>
  </si>
  <si>
    <t>EURUSD LIGHT</t>
  </si>
  <si>
    <t>GBPUSD LIGHT</t>
  </si>
  <si>
    <t>CHFJPY</t>
  </si>
  <si>
    <t>CADJPY</t>
  </si>
  <si>
    <t>RUBJPY</t>
  </si>
  <si>
    <t>CNHJPY</t>
  </si>
  <si>
    <t>HKDJPY</t>
  </si>
  <si>
    <t>SGDJPY</t>
  </si>
  <si>
    <t>PLNJPY</t>
  </si>
  <si>
    <t>NOKJPY</t>
  </si>
  <si>
    <t>SEKJPY</t>
  </si>
  <si>
    <t>EURUSD</t>
  </si>
  <si>
    <t>GBPUSD</t>
  </si>
  <si>
    <t>AUDUSD</t>
  </si>
  <si>
    <t>NZDUSD</t>
  </si>
  <si>
    <t>EURGBP</t>
  </si>
  <si>
    <t>EURAUD</t>
  </si>
  <si>
    <t>GBPAUD</t>
  </si>
  <si>
    <t>AUDNZD</t>
  </si>
  <si>
    <t>USDCHF</t>
  </si>
  <si>
    <t>EURCHF</t>
  </si>
  <si>
    <t>GBPCHF</t>
  </si>
  <si>
    <t>USDCAD</t>
  </si>
  <si>
    <t>USDCNH</t>
  </si>
  <si>
    <t>EURPLN</t>
  </si>
  <si>
    <t>USDJPYラージ</t>
  </si>
  <si>
    <t>保有量</t>
    <rPh sb="0" eb="3">
      <t>ホユウリョウ</t>
    </rPh>
    <phoneticPr fontId="2"/>
  </si>
  <si>
    <t>スワップポイント</t>
    <phoneticPr fontId="2"/>
  </si>
  <si>
    <t>価格</t>
    <rPh sb="0" eb="2">
      <t>カカク</t>
    </rPh>
    <phoneticPr fontId="2"/>
  </si>
  <si>
    <t>円貨換算額</t>
    <rPh sb="0" eb="2">
      <t>エンカ</t>
    </rPh>
    <rPh sb="2" eb="5">
      <t>カンザンガク</t>
    </rPh>
    <phoneticPr fontId="2"/>
  </si>
  <si>
    <t>１日</t>
    <rPh sb="1" eb="2">
      <t>ニチ</t>
    </rPh>
    <phoneticPr fontId="2"/>
  </si>
  <si>
    <t>１か月</t>
    <rPh sb="2" eb="3">
      <t>ゲツ</t>
    </rPh>
    <phoneticPr fontId="2"/>
  </si>
  <si>
    <t>１年</t>
    <rPh sb="1" eb="2">
      <t>ネン</t>
    </rPh>
    <phoneticPr fontId="2"/>
  </si>
  <si>
    <t>合算（円）</t>
    <rPh sb="0" eb="2">
      <t>ガッサン</t>
    </rPh>
    <rPh sb="3" eb="4">
      <t>エン</t>
    </rPh>
    <phoneticPr fontId="2"/>
  </si>
  <si>
    <t>リスク額</t>
    <rPh sb="3" eb="4">
      <t>ガク</t>
    </rPh>
    <phoneticPr fontId="2"/>
  </si>
  <si>
    <t>利回り（年率）</t>
    <rPh sb="0" eb="2">
      <t>リマワ</t>
    </rPh>
    <rPh sb="4" eb="6">
      <t>ネンリツ</t>
    </rPh>
    <phoneticPr fontId="2"/>
  </si>
  <si>
    <t>証拠金</t>
    <rPh sb="0" eb="3">
      <t>ショウコキン</t>
    </rPh>
    <phoneticPr fontId="2"/>
  </si>
  <si>
    <t>レバレッジ</t>
    <phoneticPr fontId="2"/>
  </si>
  <si>
    <t>シャープレシオ</t>
    <phoneticPr fontId="2"/>
  </si>
  <si>
    <t>評価損益のブレ</t>
    <rPh sb="0" eb="4">
      <t>ヒョウカソンエキ</t>
    </rPh>
    <phoneticPr fontId="2"/>
  </si>
  <si>
    <t>ポジション</t>
    <phoneticPr fontId="2"/>
  </si>
  <si>
    <t>AUDCAD</t>
  </si>
  <si>
    <t>CHFTRY</t>
  </si>
  <si>
    <t>CHFMXN</t>
  </si>
  <si>
    <t>CHFZAR</t>
  </si>
  <si>
    <t>NOKSEK</t>
  </si>
  <si>
    <t>今日の損益</t>
    <rPh sb="0" eb="2">
      <t>キョウ</t>
    </rPh>
    <rPh sb="3" eb="5">
      <t>ソンエキ</t>
    </rPh>
    <phoneticPr fontId="2"/>
  </si>
  <si>
    <t>リスク</t>
    <phoneticPr fontId="2"/>
  </si>
  <si>
    <t>※共分散行列:2024/11/21-2025/11/21の日次データより算出、年率換算</t>
    <rPh sb="1" eb="6">
      <t>キョウブンサンギョウレツ</t>
    </rPh>
    <rPh sb="29" eb="31">
      <t>ニチジ</t>
    </rPh>
    <rPh sb="36" eb="38">
      <t>サンシュツ</t>
    </rPh>
    <rPh sb="39" eb="41">
      <t>ネンリツ</t>
    </rPh>
    <rPh sb="41" eb="43">
      <t>カンザン</t>
    </rPh>
    <phoneticPr fontId="2"/>
  </si>
  <si>
    <t>円ポジション</t>
    <rPh sb="0" eb="1">
      <t>エン</t>
    </rPh>
    <phoneticPr fontId="2"/>
  </si>
  <si>
    <t>TOPIX</t>
  </si>
  <si>
    <t>TOPIX</t>
    <phoneticPr fontId="2"/>
  </si>
  <si>
    <t>SP500</t>
  </si>
  <si>
    <t>SP500</t>
    <phoneticPr fontId="2"/>
  </si>
  <si>
    <t>中間ベクトル計算</t>
  </si>
  <si>
    <t>寄与額</t>
    <phoneticPr fontId="2"/>
  </si>
  <si>
    <t>寄与度（％）</t>
    <phoneticPr fontId="2"/>
  </si>
  <si>
    <t>※共分散行列:2024/12/20-2025/12/19の日次データより算出、年率換算</t>
    <rPh sb="1" eb="6">
      <t>キョウブンサンギョウレツ</t>
    </rPh>
    <rPh sb="29" eb="31">
      <t>ニチジ</t>
    </rPh>
    <rPh sb="36" eb="38">
      <t>サンシュツ</t>
    </rPh>
    <rPh sb="39" eb="41">
      <t>ネンリツ</t>
    </rPh>
    <rPh sb="41" eb="43">
      <t>カンザン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</si>
</sst>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0.0%"/>
    <numFmt numFmtId="178" formatCode="#,##0.0000000;[Red]\-#,##0.0000000"/>
    <numFmt numFmtId="179" formatCode="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游ゴシック"/>
      <family val="2"/>
      <scheme val="minor"/>
    </font>
    <font>
      <b/>
      <sz val="11"/>
      <color theme="1"/>
      <name val="Meiryo UI"/>
      <family val="3"/>
      <charset val="128"/>
    </font>
    <font>
      <sz val="11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11"/>
      <color theme="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40" fontId="3" fillId="2" borderId="4" xfId="1" applyNumberFormat="1" applyFont="1" applyFill="1" applyBorder="1">
      <alignment vertical="center"/>
    </xf>
    <xf numFmtId="9" fontId="3" fillId="2" borderId="0" xfId="2" applyFont="1" applyFill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38" fontId="3" fillId="2" borderId="2" xfId="1" applyFont="1" applyFill="1" applyBorder="1">
      <alignment vertical="center"/>
    </xf>
    <xf numFmtId="40" fontId="3" fillId="2" borderId="2" xfId="1" applyNumberFormat="1" applyFont="1" applyFill="1" applyBorder="1">
      <alignment vertical="center"/>
    </xf>
    <xf numFmtId="177" fontId="3" fillId="2" borderId="2" xfId="2" applyNumberFormat="1" applyFont="1" applyFill="1" applyBorder="1">
      <alignment vertical="center"/>
    </xf>
    <xf numFmtId="40" fontId="3" fillId="2" borderId="0" xfId="1" applyNumberFormat="1" applyFont="1" applyFill="1" applyBorder="1">
      <alignment vertical="center"/>
    </xf>
    <xf numFmtId="38" fontId="3" fillId="2" borderId="1" xfId="1" applyFont="1" applyFill="1" applyBorder="1">
      <alignment vertical="center"/>
    </xf>
    <xf numFmtId="38" fontId="3" fillId="2" borderId="0" xfId="1" applyFont="1" applyFill="1" applyBorder="1">
      <alignment vertical="center"/>
    </xf>
    <xf numFmtId="177" fontId="3" fillId="2" borderId="0" xfId="2" applyNumberFormat="1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40" fontId="3" fillId="2" borderId="3" xfId="1" applyNumberFormat="1" applyFont="1" applyFill="1" applyBorder="1">
      <alignment vertical="center"/>
    </xf>
    <xf numFmtId="177" fontId="3" fillId="2" borderId="3" xfId="2" applyNumberFormat="1" applyFont="1" applyFill="1" applyBorder="1">
      <alignment vertical="center"/>
    </xf>
    <xf numFmtId="38" fontId="3" fillId="3" borderId="2" xfId="1" applyFont="1" applyFill="1" applyBorder="1">
      <alignment vertical="center"/>
    </xf>
    <xf numFmtId="176" fontId="3" fillId="3" borderId="2" xfId="1" applyNumberFormat="1" applyFont="1" applyFill="1" applyBorder="1">
      <alignment vertical="center"/>
    </xf>
    <xf numFmtId="38" fontId="3" fillId="3" borderId="0" xfId="1" applyFont="1" applyFill="1" applyBorder="1">
      <alignment vertical="center"/>
    </xf>
    <xf numFmtId="176" fontId="3" fillId="3" borderId="0" xfId="1" applyNumberFormat="1" applyFont="1" applyFill="1" applyBorder="1">
      <alignment vertical="center"/>
    </xf>
    <xf numFmtId="38" fontId="3" fillId="3" borderId="3" xfId="1" applyFont="1" applyFill="1" applyBorder="1">
      <alignment vertical="center"/>
    </xf>
    <xf numFmtId="176" fontId="3" fillId="3" borderId="3" xfId="1" applyNumberFormat="1" applyFont="1" applyFill="1" applyBorder="1">
      <alignment vertical="center"/>
    </xf>
    <xf numFmtId="38" fontId="3" fillId="3" borderId="0" xfId="1" applyFont="1" applyFill="1">
      <alignment vertical="center"/>
    </xf>
    <xf numFmtId="40" fontId="3" fillId="2" borderId="1" xfId="1" applyNumberFormat="1" applyFont="1" applyFill="1" applyBorder="1">
      <alignment vertical="center"/>
    </xf>
    <xf numFmtId="0" fontId="5" fillId="2" borderId="0" xfId="0" applyFont="1" applyFill="1">
      <alignment vertical="center"/>
    </xf>
    <xf numFmtId="38" fontId="3" fillId="0" borderId="1" xfId="1" applyFont="1" applyFill="1" applyBorder="1">
      <alignment vertical="center"/>
    </xf>
    <xf numFmtId="176" fontId="3" fillId="4" borderId="0" xfId="1" applyNumberFormat="1" applyFont="1" applyFill="1" applyBorder="1">
      <alignment vertical="center"/>
    </xf>
    <xf numFmtId="38" fontId="3" fillId="2" borderId="0" xfId="1" applyFont="1" applyFill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 vertical="top"/>
    </xf>
    <xf numFmtId="0" fontId="6" fillId="0" borderId="0" xfId="0" applyFont="1">
      <alignment vertical="center"/>
    </xf>
    <xf numFmtId="178" fontId="6" fillId="0" borderId="5" xfId="1" applyNumberFormat="1" applyFont="1" applyBorder="1" applyAlignment="1"/>
    <xf numFmtId="178" fontId="6" fillId="0" borderId="2" xfId="1" applyNumberFormat="1" applyFont="1" applyBorder="1" applyAlignment="1"/>
    <xf numFmtId="178" fontId="6" fillId="0" borderId="2" xfId="1" applyNumberFormat="1" applyFont="1" applyBorder="1">
      <alignment vertical="center"/>
    </xf>
    <xf numFmtId="178" fontId="6" fillId="0" borderId="6" xfId="1" applyNumberFormat="1" applyFont="1" applyBorder="1">
      <alignment vertical="center"/>
    </xf>
    <xf numFmtId="178" fontId="6" fillId="0" borderId="7" xfId="1" applyNumberFormat="1" applyFont="1" applyBorder="1" applyAlignment="1"/>
    <xf numFmtId="178" fontId="6" fillId="0" borderId="8" xfId="1" applyNumberFormat="1" applyFont="1" applyBorder="1">
      <alignment vertical="center"/>
    </xf>
    <xf numFmtId="178" fontId="6" fillId="0" borderId="7" xfId="1" applyNumberFormat="1" applyFont="1" applyBorder="1">
      <alignment vertical="center"/>
    </xf>
    <xf numFmtId="178" fontId="6" fillId="0" borderId="9" xfId="1" applyNumberFormat="1" applyFont="1" applyBorder="1">
      <alignment vertical="center"/>
    </xf>
    <xf numFmtId="178" fontId="6" fillId="0" borderId="3" xfId="1" applyNumberFormat="1" applyFont="1" applyBorder="1">
      <alignment vertical="center"/>
    </xf>
    <xf numFmtId="178" fontId="6" fillId="0" borderId="10" xfId="1" applyNumberFormat="1" applyFont="1" applyBorder="1">
      <alignment vertical="center"/>
    </xf>
    <xf numFmtId="40" fontId="6" fillId="0" borderId="0" xfId="1" applyNumberFormat="1" applyFont="1" applyBorder="1" applyAlignment="1"/>
    <xf numFmtId="40" fontId="6" fillId="0" borderId="0" xfId="1" applyNumberFormat="1" applyFont="1" applyBorder="1">
      <alignment vertical="center"/>
    </xf>
    <xf numFmtId="0" fontId="6" fillId="0" borderId="0" xfId="0" applyFont="1" applyAlignment="1">
      <alignment horizontal="left" vertical="top"/>
    </xf>
    <xf numFmtId="0" fontId="3" fillId="5" borderId="0" xfId="0" applyFont="1" applyFill="1">
      <alignment vertical="center"/>
    </xf>
    <xf numFmtId="38" fontId="3" fillId="5" borderId="0" xfId="1" applyFont="1" applyFill="1" applyBorder="1">
      <alignment vertical="center"/>
    </xf>
    <xf numFmtId="176" fontId="3" fillId="5" borderId="0" xfId="1" applyNumberFormat="1" applyFont="1" applyFill="1" applyBorder="1">
      <alignment vertical="center"/>
    </xf>
    <xf numFmtId="40" fontId="3" fillId="5" borderId="0" xfId="1" applyNumberFormat="1" applyFont="1" applyFill="1" applyBorder="1">
      <alignment vertical="center"/>
    </xf>
    <xf numFmtId="177" fontId="3" fillId="5" borderId="0" xfId="2" applyNumberFormat="1" applyFont="1" applyFill="1" applyBorder="1">
      <alignment vertical="center"/>
    </xf>
    <xf numFmtId="0" fontId="3" fillId="5" borderId="3" xfId="0" applyFont="1" applyFill="1" applyBorder="1">
      <alignment vertical="center"/>
    </xf>
    <xf numFmtId="38" fontId="3" fillId="5" borderId="3" xfId="1" applyFont="1" applyFill="1" applyBorder="1">
      <alignment vertical="center"/>
    </xf>
    <xf numFmtId="176" fontId="3" fillId="5" borderId="3" xfId="1" applyNumberFormat="1" applyFont="1" applyFill="1" applyBorder="1">
      <alignment vertical="center"/>
    </xf>
    <xf numFmtId="40" fontId="3" fillId="5" borderId="3" xfId="1" applyNumberFormat="1" applyFont="1" applyFill="1" applyBorder="1">
      <alignment vertical="center"/>
    </xf>
    <xf numFmtId="177" fontId="3" fillId="5" borderId="3" xfId="2" applyNumberFormat="1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178" fontId="6" fillId="0" borderId="0" xfId="1" applyNumberFormat="1" applyFont="1" applyBorder="1" applyAlignment="1"/>
    <xf numFmtId="178" fontId="6" fillId="0" borderId="0" xfId="1" applyNumberFormat="1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0" xfId="0" applyFont="1" applyBorder="1">
      <alignment vertical="center"/>
    </xf>
    <xf numFmtId="40" fontId="7" fillId="0" borderId="0" xfId="1" applyNumberFormat="1" applyFont="1" applyFill="1" applyBorder="1" applyAlignment="1"/>
    <xf numFmtId="179" fontId="8" fillId="0" borderId="0" xfId="0" applyNumberFormat="1" applyFont="1">
      <alignment vertical="center"/>
    </xf>
    <xf numFmtId="0" fontId="8" fillId="0" borderId="0" xfId="0" applyFont="1">
      <alignment vertical="center"/>
    </xf>
    <xf numFmtId="179" fontId="7" fillId="0" borderId="0" xfId="1" applyNumberFormat="1" applyFont="1" applyFill="1" applyBorder="1" applyAlignment="1"/>
    <xf numFmtId="9" fontId="7" fillId="0" borderId="0" xfId="2" applyFont="1" applyFill="1" applyBorder="1" applyAlignment="1"/>
    <xf numFmtId="38" fontId="7" fillId="0" borderId="0" xfId="1" applyFont="1" applyFill="1" applyBorder="1" applyAlignment="1"/>
    <xf numFmtId="179" fontId="7" fillId="0" borderId="0" xfId="1" applyNumberFormat="1" applyFont="1" applyFill="1" applyBorder="1">
      <alignment vertical="center"/>
    </xf>
    <xf numFmtId="0" fontId="5" fillId="2" borderId="2" xfId="0" applyFont="1" applyFill="1" applyBorder="1">
      <alignment vertical="center"/>
    </xf>
  </cellXfs>
  <cellStyles count="4">
    <cellStyle name="パーセント" xfId="2" builtinId="5"/>
    <cellStyle name="桁区切り" xfId="1" builtinId="6"/>
    <cellStyle name="標準" xfId="0" builtinId="0"/>
    <cellStyle name="標準 2" xfId="3" xr:uid="{EA317DAE-64C4-42A5-A66F-C0F82BBDBF1D}"/>
  </cellStyles>
  <dxfs count="1">
    <dxf>
      <numFmt numFmtId="0" formatCode="General"/>
    </dxf>
  </dxfs>
  <tableStyles count="0" defaultTableStyle="TableStyleMedium2" defaultPivotStyle="PivotStyleLight16"/>
  <colors>
    <mruColors>
      <color rgb="FFFF0000"/>
      <color rgb="FFAEAE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alcChain" Target="calcChain.xml"/><Relationship Id="rId5" Type="http://schemas.openxmlformats.org/officeDocument/2006/relationships/theme" Target="theme/theme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リスク寄与度</cx:v>
        </cx:txData>
      </cx:tx>
      <cx:txPr>
        <a:bodyPr vertOverflow="overflow" horzOverflow="overflow" wrap="square" lIns="0" tIns="0" rIns="0" bIns="0"/>
        <a:lstStyle/>
        <a:p>
          <a:pPr algn="ctr" rtl="0">
            <a:defRPr sz="1400" b="0" i="0">
              <a:solidFill>
                <a:srgbClr val="595959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r>
            <a:rPr lang="ja-JP" altLang="en-US">
              <a:latin typeface="Meiryo UI" panose="020B0604030504040204" pitchFamily="50" charset="-128"/>
              <a:ea typeface="Meiryo UI" panose="020B0604030504040204" pitchFamily="50" charset="-128"/>
            </a:rPr>
            <a:t>リスク寄与度</a:t>
          </a:r>
        </a:p>
      </cx:txPr>
    </cx:title>
    <cx:plotArea>
      <cx:plotAreaRegion>
        <cx:series layoutId="waterfall" uniqueId="{7F6E6DE3-FF96-4E90-9F9A-3AA7AF919A52}"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 i="0">
                    <a:solidFill>
                      <a:srgbClr val="595959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Meiryo UI" panose="020B0604030504040204" pitchFamily="50" charset="-128"/>
                  </a:defRPr>
                </a:pPr>
                <a:endParaRPr lang="ja-JP" altLang="en-US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x:txPr>
            <cx:visibility seriesName="0" categoryName="0" value="1"/>
          </cx:dataLabels>
          <cx:dataId val="0"/>
          <cx:layoutPr>
            <cx:visibility connectorLines="1"/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 altLang="en-US">
              <a:latin typeface="Meiryo UI" panose="020B0604030504040204" pitchFamily="50" charset="-128"/>
              <a:ea typeface="Meiryo UI" panose="020B0604030504040204" pitchFamily="50" charset="-128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 altLang="en-US">
              <a:latin typeface="Meiryo UI" panose="020B0604030504040204" pitchFamily="50" charset="-128"/>
              <a:ea typeface="Meiryo UI" panose="020B0604030504040204" pitchFamily="50" charset="-128"/>
            </a:endParaRPr>
          </a:p>
        </cx:txPr>
      </cx:axis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 altLang="en-U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cx:txPr>
    </cx:legend>
  </cx:chart>
  <cx:spPr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title pos="t" align="ctr" overlay="0">
      <cx:tx>
        <cx:txData>
          <cx:v>リスク寄与度</cx:v>
        </cx:txData>
      </cx:tx>
      <cx:txPr>
        <a:bodyPr vertOverflow="overflow" horzOverflow="overflow" wrap="square" lIns="0" tIns="0" rIns="0" bIns="0"/>
        <a:lstStyle/>
        <a:p>
          <a:pPr algn="ctr" rtl="0">
            <a:defRPr sz="1400" b="0" i="0">
              <a:solidFill>
                <a:srgbClr val="595959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r>
            <a:rPr lang="ja-JP" altLang="en-US">
              <a:latin typeface="Meiryo UI" panose="020B0604030504040204" pitchFamily="50" charset="-128"/>
              <a:ea typeface="Meiryo UI" panose="020B0604030504040204" pitchFamily="50" charset="-128"/>
            </a:rPr>
            <a:t>リスク寄与度</a:t>
          </a:r>
        </a:p>
      </cx:txPr>
    </cx:title>
    <cx:plotArea>
      <cx:plotAreaRegion>
        <cx:series layoutId="waterfall" uniqueId="{7F6E6DE3-FF96-4E90-9F9A-3AA7AF919A52}"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 i="0">
                    <a:solidFill>
                      <a:srgbClr val="595959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Meiryo UI" panose="020B0604030504040204" pitchFamily="50" charset="-128"/>
                  </a:defRPr>
                </a:pPr>
                <a:endParaRPr lang="ja-JP" altLang="en-US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x:txPr>
            <cx:visibility seriesName="0" categoryName="0" value="1"/>
          </cx:dataLabels>
          <cx:dataId val="0"/>
          <cx:layoutPr>
            <cx:visibility connectorLines="1"/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 altLang="en-US">
              <a:latin typeface="Meiryo UI" panose="020B0604030504040204" pitchFamily="50" charset="-128"/>
              <a:ea typeface="Meiryo UI" panose="020B0604030504040204" pitchFamily="50" charset="-128"/>
            </a:endParaRPr>
          </a:p>
        </cx:txPr>
      </cx:axis>
      <cx:axis id="1">
        <cx:valScaling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 altLang="en-US">
              <a:latin typeface="Meiryo UI" panose="020B0604030504040204" pitchFamily="50" charset="-128"/>
              <a:ea typeface="Meiryo UI" panose="020B0604030504040204" pitchFamily="50" charset="-128"/>
            </a:endParaRPr>
          </a:p>
        </cx:txPr>
      </cx:axis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 altLang="en-U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cx:txPr>
    </cx:legend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54427</xdr:colOff>
      <xdr:row>22</xdr:row>
      <xdr:rowOff>32656</xdr:rowOff>
    </xdr:from>
    <xdr:to>
      <xdr:col>8</xdr:col>
      <xdr:colOff>957942</xdr:colOff>
      <xdr:row>34</xdr:row>
      <xdr:rowOff>65315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グラフ 1">
              <a:extLst>
                <a:ext uri="{FF2B5EF4-FFF2-40B4-BE49-F238E27FC236}">
                  <a16:creationId xmlns:a16="http://schemas.microsoft.com/office/drawing/2014/main" id="{FC4E41DF-880E-1006-29E5-9D96AEF5CF9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940627" y="4170316"/>
              <a:ext cx="4774475" cy="268441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54427</xdr:colOff>
      <xdr:row>22</xdr:row>
      <xdr:rowOff>32656</xdr:rowOff>
    </xdr:from>
    <xdr:to>
      <xdr:col>8</xdr:col>
      <xdr:colOff>957942</xdr:colOff>
      <xdr:row>34</xdr:row>
      <xdr:rowOff>65315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グラフ 1">
              <a:extLst>
                <a:ext uri="{FF2B5EF4-FFF2-40B4-BE49-F238E27FC236}">
                  <a16:creationId xmlns:a16="http://schemas.microsoft.com/office/drawing/2014/main" id="{94C1A497-EB1D-4889-8C68-18747D01E46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940627" y="4170316"/>
              <a:ext cx="4774475" cy="268441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refreshOnLoad="1" connectionId="1" xr16:uid="{72EF6ECF-0F51-4D94-AE3A-7D1FD3015576}" autoFormatId="20" applyNumberFormats="0" applyBorderFormats="0" applyFontFormats="0" applyPatternFormats="0" applyAlignmentFormats="0" applyWidthHeightFormats="0">
  <queryTableRefresh nextId="8">
    <queryTableFields count="7">
      <queryTableField id="1" name="通貨ペア" tableColumnId="8"/>
      <queryTableField id="2" name="BID" tableColumnId="2"/>
      <queryTableField id="3" name="ASK" tableColumnId="3"/>
      <queryTableField id="4" name="前日比" tableColumnId="4"/>
      <queryTableField id="5" name="高値" tableColumnId="5"/>
      <queryTableField id="6" name="安値" tableColumnId="6"/>
      <queryTableField id="7" name="スプレッド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92E6F9-EED1-4DE8-BB63-C819490AEAE5}" name="テーブル_1" displayName="テーブル_1" ref="A1:G52" tableType="queryTable" totalsRowShown="0">
  <autoFilter ref="A1:G52" xr:uid="{F992E6F9-EED1-4DE8-BB63-C819490AEAE5}"/>
  <tableColumns count="7">
    <tableColumn id="8" xr3:uid="{4EF3846E-BC29-4346-8E46-E785705ED33F}" uniqueName="8" name="通貨ペア" queryTableFieldId="1" dataDxfId="0"/>
    <tableColumn id="2" xr3:uid="{622128AB-1101-43DB-AA4F-E6AD04716992}" uniqueName="2" name="BID" queryTableFieldId="2"/>
    <tableColumn id="3" xr3:uid="{FED81727-F1F1-4952-A11C-E5AC3B51EB98}" uniqueName="3" name="ASK" queryTableFieldId="3"/>
    <tableColumn id="4" xr3:uid="{E93B4E30-77BA-4C35-AC91-C99210718746}" uniqueName="4" name="前日比" queryTableFieldId="4"/>
    <tableColumn id="5" xr3:uid="{67B909B6-92FF-463F-B7C7-2ED3974D4258}" uniqueName="5" name="高値" queryTableFieldId="5"/>
    <tableColumn id="6" xr3:uid="{84E60D24-FD94-4916-B8BF-9C4D91EF8D1F}" uniqueName="6" name="安値" queryTableFieldId="6"/>
    <tableColumn id="7" xr3:uid="{B680AD4F-63E1-4E33-9E85-1CC48072A132}" uniqueName="7" name="スプレッド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2CE2D-0D41-493C-84E0-2565E46BB618}">
  <dimension ref="A1:AC37"/>
  <sheetViews>
    <sheetView zoomScale="70" zoomScaleNormal="70" workbookViewId="0">
      <selection activeCell="B13" sqref="B13"/>
    </sheetView>
  </sheetViews>
  <sheetFormatPr defaultRowHeight="15" x14ac:dyDescent="0.45"/>
  <cols>
    <col min="1" max="1" width="12.8984375" style="1" customWidth="1"/>
    <col min="2" max="9" width="12.69921875" style="1" customWidth="1"/>
    <col min="10" max="11" width="8.796875" style="1"/>
    <col min="12" max="27" width="11.69921875" style="1" bestFit="1" customWidth="1"/>
    <col min="28" max="16384" width="8.796875" style="1"/>
  </cols>
  <sheetData>
    <row r="1" spans="1:29" x14ac:dyDescent="0.45">
      <c r="A1" s="2" t="s">
        <v>63</v>
      </c>
      <c r="B1" s="25">
        <v>100000</v>
      </c>
      <c r="C1" s="2"/>
      <c r="D1" s="2"/>
      <c r="E1" s="2"/>
      <c r="F1" s="2"/>
      <c r="G1" s="2"/>
      <c r="H1" s="2"/>
      <c r="I1" s="2"/>
      <c r="K1" s="1" t="s">
        <v>75</v>
      </c>
    </row>
    <row r="2" spans="1:29" ht="17.399999999999999" x14ac:dyDescent="0.5">
      <c r="A2" s="2" t="s">
        <v>64</v>
      </c>
      <c r="B2" s="3" cm="1">
        <f t="array" ref="B2">SUM(ABS(E6:E21))/B1</f>
        <v>108.66129394931944</v>
      </c>
      <c r="C2" s="30"/>
      <c r="D2" s="30"/>
      <c r="E2" s="2"/>
      <c r="F2" s="2"/>
      <c r="G2" s="2"/>
      <c r="H2" s="2"/>
      <c r="I2" s="2"/>
      <c r="K2" s="31"/>
      <c r="L2" s="32" t="s">
        <v>0</v>
      </c>
      <c r="M2" s="32" t="s">
        <v>1</v>
      </c>
      <c r="N2" s="32" t="s">
        <v>2</v>
      </c>
      <c r="O2" s="32" t="s">
        <v>29</v>
      </c>
      <c r="P2" s="32" t="s">
        <v>3</v>
      </c>
      <c r="Q2" s="32" t="s">
        <v>4</v>
      </c>
      <c r="R2" s="32" t="s">
        <v>5</v>
      </c>
      <c r="S2" s="32" t="s">
        <v>6</v>
      </c>
      <c r="T2" s="32" t="s">
        <v>7</v>
      </c>
      <c r="U2" s="32" t="s">
        <v>8</v>
      </c>
      <c r="V2" s="32" t="s">
        <v>9</v>
      </c>
      <c r="W2" s="32" t="s">
        <v>35</v>
      </c>
      <c r="X2" s="33" t="s">
        <v>30</v>
      </c>
      <c r="Y2" s="33" t="s">
        <v>34</v>
      </c>
      <c r="Z2" s="33" t="s">
        <v>36</v>
      </c>
      <c r="AA2" s="33" t="s">
        <v>37</v>
      </c>
      <c r="AB2" s="1" t="s">
        <v>77</v>
      </c>
      <c r="AC2" s="1" t="s">
        <v>79</v>
      </c>
    </row>
    <row r="3" spans="1:29" ht="17.399999999999999" x14ac:dyDescent="0.5">
      <c r="A3" s="2" t="s">
        <v>73</v>
      </c>
      <c r="B3" s="13">
        <f>SUM(I6:I21)</f>
        <v>-1501.2898338734374</v>
      </c>
      <c r="C3" s="30"/>
      <c r="D3" s="30"/>
      <c r="E3" s="2"/>
      <c r="F3" s="2"/>
      <c r="G3" s="2"/>
      <c r="H3" s="2"/>
      <c r="I3" s="2"/>
      <c r="K3" s="46" t="s">
        <v>0</v>
      </c>
      <c r="L3" s="34">
        <v>1.0046630000000001E-2</v>
      </c>
      <c r="M3" s="35">
        <v>4.8273400000000003E-3</v>
      </c>
      <c r="N3" s="35">
        <v>5.8142999999999997E-3</v>
      </c>
      <c r="O3" s="35">
        <v>3.8730399999999999E-3</v>
      </c>
      <c r="P3" s="35">
        <v>6.8978299999999998E-3</v>
      </c>
      <c r="Q3" s="35">
        <v>5.7036400000000003E-3</v>
      </c>
      <c r="R3" s="35">
        <v>8.13264E-3</v>
      </c>
      <c r="S3" s="35">
        <v>1.0120850000000001E-2</v>
      </c>
      <c r="T3" s="35">
        <v>9.8445100000000008E-3</v>
      </c>
      <c r="U3" s="35">
        <v>4.3184299999999998E-3</v>
      </c>
      <c r="V3" s="35">
        <v>4.7891899999999996E-3</v>
      </c>
      <c r="W3" s="35">
        <v>4.9316100000000003E-3</v>
      </c>
      <c r="X3" s="36">
        <v>8.0342699999999996E-3</v>
      </c>
      <c r="Y3" s="36">
        <v>6.9307800000000001E-3</v>
      </c>
      <c r="Z3" s="36">
        <v>6.0536899999999996E-3</v>
      </c>
      <c r="AA3" s="37">
        <v>4.7043600000000003E-3</v>
      </c>
      <c r="AB3" s="57">
        <v>-1.0751000000000001E-3</v>
      </c>
      <c r="AC3" s="58">
        <v>1.5036839999999999E-2</v>
      </c>
    </row>
    <row r="4" spans="1:29" ht="17.399999999999999" x14ac:dyDescent="0.5">
      <c r="A4" s="27" t="s">
        <v>67</v>
      </c>
      <c r="B4" s="2"/>
      <c r="C4" s="2"/>
      <c r="D4" s="2"/>
      <c r="E4" s="2"/>
      <c r="F4" s="2"/>
      <c r="G4" s="2"/>
      <c r="H4" s="2"/>
      <c r="I4" s="4"/>
      <c r="K4" s="46" t="s">
        <v>1</v>
      </c>
      <c r="L4" s="38">
        <v>4.8273400000000003E-3</v>
      </c>
      <c r="M4" s="59">
        <v>6.0873000000000003E-3</v>
      </c>
      <c r="N4" s="59">
        <v>5.3039599999999999E-3</v>
      </c>
      <c r="O4" s="59">
        <v>4.7348700000000004E-3</v>
      </c>
      <c r="P4" s="59">
        <v>6.1610700000000003E-3</v>
      </c>
      <c r="Q4" s="59">
        <v>5.8838900000000001E-3</v>
      </c>
      <c r="R4" s="59">
        <v>5.9804200000000002E-3</v>
      </c>
      <c r="S4" s="59">
        <v>5.09436E-3</v>
      </c>
      <c r="T4" s="59">
        <v>7.2746399999999998E-3</v>
      </c>
      <c r="U4" s="59">
        <v>6.1369199999999997E-3</v>
      </c>
      <c r="V4" s="59">
        <v>6.6607799999999998E-3</v>
      </c>
      <c r="W4" s="59">
        <v>6.6862800000000002E-3</v>
      </c>
      <c r="X4" s="60">
        <v>5.3679699999999997E-3</v>
      </c>
      <c r="Y4" s="60">
        <v>5.0126600000000004E-3</v>
      </c>
      <c r="Z4" s="60">
        <v>5.97651E-3</v>
      </c>
      <c r="AA4" s="39">
        <v>6.3481800000000001E-3</v>
      </c>
      <c r="AB4" s="1">
        <v>4.9841999999999996E-4</v>
      </c>
      <c r="AC4" s="61">
        <v>8.27782E-3</v>
      </c>
    </row>
    <row r="5" spans="1:29" ht="17.399999999999999" x14ac:dyDescent="0.5">
      <c r="A5" s="5"/>
      <c r="B5" s="6" t="s">
        <v>53</v>
      </c>
      <c r="C5" s="6" t="s">
        <v>54</v>
      </c>
      <c r="D5" s="6" t="s">
        <v>55</v>
      </c>
      <c r="E5" s="6" t="s">
        <v>56</v>
      </c>
      <c r="F5" s="6" t="s">
        <v>62</v>
      </c>
      <c r="G5" s="6" t="s">
        <v>74</v>
      </c>
      <c r="H5" s="6" t="s">
        <v>65</v>
      </c>
      <c r="I5" s="6" t="s">
        <v>73</v>
      </c>
      <c r="K5" s="46" t="s">
        <v>2</v>
      </c>
      <c r="L5" s="38">
        <v>5.8142999999999997E-3</v>
      </c>
      <c r="M5" s="59">
        <v>5.3039599999999999E-3</v>
      </c>
      <c r="N5" s="59">
        <v>6.8954899999999998E-3</v>
      </c>
      <c r="O5" s="59">
        <v>3.8424499999999999E-3</v>
      </c>
      <c r="P5" s="59">
        <v>7.1216400000000003E-3</v>
      </c>
      <c r="Q5" s="59">
        <v>6.5654399999999996E-3</v>
      </c>
      <c r="R5" s="59">
        <v>7.3710800000000003E-3</v>
      </c>
      <c r="S5" s="59">
        <v>5.88698E-3</v>
      </c>
      <c r="T5" s="59">
        <v>8.5916699999999992E-3</v>
      </c>
      <c r="U5" s="59">
        <v>5.3364600000000003E-3</v>
      </c>
      <c r="V5" s="59">
        <v>6.2013399999999996E-3</v>
      </c>
      <c r="W5" s="59">
        <v>6.14213E-3</v>
      </c>
      <c r="X5" s="60">
        <v>5.9386899999999999E-3</v>
      </c>
      <c r="Y5" s="60">
        <v>5.4957599999999997E-3</v>
      </c>
      <c r="Z5" s="60">
        <v>6.8536500000000002E-3</v>
      </c>
      <c r="AA5" s="39">
        <v>6.1969299999999998E-3</v>
      </c>
      <c r="AB5" s="1">
        <v>1.58577E-3</v>
      </c>
      <c r="AC5" s="61">
        <v>1.203397E-2</v>
      </c>
    </row>
    <row r="6" spans="1:29" ht="17.399999999999999" x14ac:dyDescent="0.5">
      <c r="A6" s="7" t="s">
        <v>0</v>
      </c>
      <c r="B6" s="19">
        <v>0</v>
      </c>
      <c r="C6" s="20">
        <v>164</v>
      </c>
      <c r="D6" s="9">
        <f>VLOOKUP(A6,スポット価格!A:B,2,FALSE)</f>
        <v>156.49</v>
      </c>
      <c r="E6" s="8">
        <f>B6*D6</f>
        <v>0</v>
      </c>
      <c r="F6" s="10">
        <f>C6*365/D6/10000</f>
        <v>3.8251645472554156E-2</v>
      </c>
      <c r="G6" s="10">
        <f>SQRT(L3)</f>
        <v>0.10023287883723585</v>
      </c>
      <c r="H6" s="9">
        <f t="shared" ref="H6:H21" si="0">F6/G6</f>
        <v>0.38162772451811416</v>
      </c>
      <c r="I6" s="13">
        <f>スポット価格!D2/スポット価格!B2*E6</f>
        <v>0</v>
      </c>
      <c r="K6" s="46" t="s">
        <v>29</v>
      </c>
      <c r="L6" s="38">
        <v>3.8730399999999999E-3</v>
      </c>
      <c r="M6" s="59">
        <v>4.7348700000000004E-3</v>
      </c>
      <c r="N6" s="59">
        <v>3.8424499999999999E-3</v>
      </c>
      <c r="O6" s="59">
        <v>5.86565E-3</v>
      </c>
      <c r="P6" s="59">
        <v>3.98877E-3</v>
      </c>
      <c r="Q6" s="59">
        <v>4.0372100000000003E-3</v>
      </c>
      <c r="R6" s="59">
        <v>3.8921899999999998E-3</v>
      </c>
      <c r="S6" s="59">
        <v>3.8555899999999999E-3</v>
      </c>
      <c r="T6" s="59">
        <v>4.92787E-3</v>
      </c>
      <c r="U6" s="59">
        <v>4.5729400000000002E-3</v>
      </c>
      <c r="V6" s="59">
        <v>4.5947899999999996E-3</v>
      </c>
      <c r="W6" s="59">
        <v>4.8534700000000004E-3</v>
      </c>
      <c r="X6" s="60">
        <v>4.23647E-3</v>
      </c>
      <c r="Y6" s="60">
        <v>3.7825599999999999E-3</v>
      </c>
      <c r="Z6" s="60">
        <v>3.7274000000000001E-3</v>
      </c>
      <c r="AA6" s="39">
        <v>4.6459300000000004E-3</v>
      </c>
      <c r="AB6" s="1">
        <v>2.17928E-3</v>
      </c>
      <c r="AC6" s="61">
        <v>3.85755E-3</v>
      </c>
    </row>
    <row r="7" spans="1:29" ht="17.399999999999999" x14ac:dyDescent="0.5">
      <c r="A7" s="2" t="s">
        <v>1</v>
      </c>
      <c r="B7" s="21">
        <v>0</v>
      </c>
      <c r="C7" s="22">
        <v>100</v>
      </c>
      <c r="D7" s="11">
        <f>VLOOKUP(A7,スポット価格!A:B,2,FALSE)</f>
        <v>182.87200000000001</v>
      </c>
      <c r="E7" s="13">
        <f t="shared" ref="E7:E21" si="1">B7*D7</f>
        <v>0</v>
      </c>
      <c r="F7" s="14">
        <f t="shared" ref="F7:F21" si="2">C7*365/D7/10000</f>
        <v>1.9959315805590794E-2</v>
      </c>
      <c r="G7" s="14">
        <f>SQRT(M4)</f>
        <v>7.8021150978436607E-2</v>
      </c>
      <c r="H7" s="11">
        <f t="shared" si="0"/>
        <v>0.25581929457958297</v>
      </c>
      <c r="I7" s="13">
        <f>スポット価格!D3/スポット価格!B3*E7</f>
        <v>0</v>
      </c>
      <c r="K7" s="46" t="s">
        <v>3</v>
      </c>
      <c r="L7" s="38">
        <v>6.8978299999999998E-3</v>
      </c>
      <c r="M7" s="59">
        <v>6.1610700000000003E-3</v>
      </c>
      <c r="N7" s="59">
        <v>7.1216400000000003E-3</v>
      </c>
      <c r="O7" s="59">
        <v>3.98877E-3</v>
      </c>
      <c r="P7" s="59">
        <v>1.31272E-2</v>
      </c>
      <c r="Q7" s="59">
        <v>1.1073980000000001E-2</v>
      </c>
      <c r="R7" s="59">
        <v>1.0853939999999999E-2</v>
      </c>
      <c r="S7" s="59">
        <v>6.9716099999999996E-3</v>
      </c>
      <c r="T7" s="59">
        <v>1.2142160000000001E-2</v>
      </c>
      <c r="U7" s="59">
        <v>6.5796500000000003E-3</v>
      </c>
      <c r="V7" s="59">
        <v>7.64016E-3</v>
      </c>
      <c r="W7" s="59">
        <v>7.5048099999999998E-3</v>
      </c>
      <c r="X7" s="60">
        <v>8.4452999999999993E-3</v>
      </c>
      <c r="Y7" s="60">
        <v>7.3023100000000002E-3</v>
      </c>
      <c r="Z7" s="60">
        <v>1.0246450000000001E-2</v>
      </c>
      <c r="AA7" s="39">
        <v>7.9248500000000006E-3</v>
      </c>
      <c r="AB7" s="1">
        <v>2.0364699999999999E-3</v>
      </c>
      <c r="AC7" s="61">
        <v>2.0064180000000001E-2</v>
      </c>
    </row>
    <row r="8" spans="1:29" ht="17.399999999999999" x14ac:dyDescent="0.5">
      <c r="A8" s="2" t="s">
        <v>2</v>
      </c>
      <c r="B8" s="21">
        <v>0</v>
      </c>
      <c r="C8" s="22">
        <v>205</v>
      </c>
      <c r="D8" s="11">
        <f>VLOOKUP(A8,スポット価格!A:B,2,FALSE)</f>
        <v>211.107</v>
      </c>
      <c r="E8" s="13">
        <f t="shared" si="1"/>
        <v>0</v>
      </c>
      <c r="F8" s="14">
        <f t="shared" si="2"/>
        <v>3.5444111280061773E-2</v>
      </c>
      <c r="G8" s="14">
        <f>SQRT(N5)</f>
        <v>8.30390871818808E-2</v>
      </c>
      <c r="H8" s="11">
        <f t="shared" si="0"/>
        <v>0.42683647524241702</v>
      </c>
      <c r="I8" s="13">
        <f>スポット価格!D4/スポット価格!B4*E8</f>
        <v>0</v>
      </c>
      <c r="K8" s="46" t="s">
        <v>4</v>
      </c>
      <c r="L8" s="38">
        <v>5.7036400000000003E-3</v>
      </c>
      <c r="M8" s="59">
        <v>5.8838900000000001E-3</v>
      </c>
      <c r="N8" s="59">
        <v>6.5654399999999996E-3</v>
      </c>
      <c r="O8" s="59">
        <v>4.0372100000000003E-3</v>
      </c>
      <c r="P8" s="59">
        <v>1.1073980000000001E-2</v>
      </c>
      <c r="Q8" s="59">
        <v>1.074056E-2</v>
      </c>
      <c r="R8" s="59">
        <v>9.1994299999999998E-3</v>
      </c>
      <c r="S8" s="59">
        <v>5.8202799999999997E-3</v>
      </c>
      <c r="T8" s="59">
        <v>1.0179219999999999E-2</v>
      </c>
      <c r="U8" s="59">
        <v>6.2301300000000004E-3</v>
      </c>
      <c r="V8" s="59">
        <v>7.0125300000000003E-3</v>
      </c>
      <c r="W8" s="59">
        <v>7.0235599999999999E-3</v>
      </c>
      <c r="X8" s="60">
        <v>7.2707199999999996E-3</v>
      </c>
      <c r="Y8" s="60">
        <v>6.3821399999999997E-3</v>
      </c>
      <c r="Z8" s="60">
        <v>9.0023599999999992E-3</v>
      </c>
      <c r="AA8" s="39">
        <v>7.5492600000000003E-3</v>
      </c>
      <c r="AB8" s="1">
        <v>2.39594E-3</v>
      </c>
      <c r="AC8" s="61">
        <v>1.5735840000000001E-2</v>
      </c>
    </row>
    <row r="9" spans="1:29" ht="17.399999999999999" x14ac:dyDescent="0.5">
      <c r="A9" s="2" t="s">
        <v>29</v>
      </c>
      <c r="B9" s="21">
        <v>0</v>
      </c>
      <c r="C9" s="22">
        <v>-20</v>
      </c>
      <c r="D9" s="11">
        <f>VLOOKUP(A9,スポット価格!A:B,2,FALSE)</f>
        <v>196.56</v>
      </c>
      <c r="E9" s="13">
        <f t="shared" si="1"/>
        <v>0</v>
      </c>
      <c r="F9" s="14">
        <f t="shared" si="2"/>
        <v>-3.7138787138787138E-3</v>
      </c>
      <c r="G9" s="14">
        <f>SQRT(O6)</f>
        <v>7.6587531622320876E-2</v>
      </c>
      <c r="H9" s="11">
        <f t="shared" si="0"/>
        <v>-4.8491949475446092E-2</v>
      </c>
      <c r="I9" s="13">
        <f>スポット価格!D5/スポット価格!B5*E9</f>
        <v>0</v>
      </c>
      <c r="K9" s="46" t="s">
        <v>5</v>
      </c>
      <c r="L9" s="38">
        <v>8.13264E-3</v>
      </c>
      <c r="M9" s="59">
        <v>5.9804200000000002E-3</v>
      </c>
      <c r="N9" s="59">
        <v>7.3710800000000003E-3</v>
      </c>
      <c r="O9" s="59">
        <v>3.8921899999999998E-3</v>
      </c>
      <c r="P9" s="59">
        <v>1.0853939999999999E-2</v>
      </c>
      <c r="Q9" s="59">
        <v>9.1994299999999998E-3</v>
      </c>
      <c r="R9" s="59">
        <v>1.7312629999999999E-2</v>
      </c>
      <c r="S9" s="59">
        <v>8.3056699999999994E-3</v>
      </c>
      <c r="T9" s="59">
        <v>1.3248329999999999E-2</v>
      </c>
      <c r="U9" s="59">
        <v>6.2567200000000003E-3</v>
      </c>
      <c r="V9" s="59">
        <v>7.0829100000000004E-3</v>
      </c>
      <c r="W9" s="59">
        <v>7.1084199999999998E-3</v>
      </c>
      <c r="X9" s="60">
        <v>8.5248700000000004E-3</v>
      </c>
      <c r="Y9" s="60">
        <v>7.7691000000000001E-3</v>
      </c>
      <c r="Z9" s="60">
        <v>9.6656499999999996E-3</v>
      </c>
      <c r="AA9" s="39">
        <v>7.1396699999999999E-3</v>
      </c>
      <c r="AB9" s="1">
        <v>5.2012E-4</v>
      </c>
      <c r="AC9" s="61">
        <v>1.999248E-2</v>
      </c>
    </row>
    <row r="10" spans="1:29" ht="17.399999999999999" x14ac:dyDescent="0.5">
      <c r="A10" s="2" t="s">
        <v>3</v>
      </c>
      <c r="B10" s="21">
        <v>0</v>
      </c>
      <c r="C10" s="22">
        <v>100</v>
      </c>
      <c r="D10" s="11">
        <f>VLOOKUP(A10,スポット価格!A:B,2,FALSE)</f>
        <v>105.379</v>
      </c>
      <c r="E10" s="13">
        <f t="shared" si="1"/>
        <v>0</v>
      </c>
      <c r="F10" s="14">
        <f t="shared" si="2"/>
        <v>3.4636882111236583E-2</v>
      </c>
      <c r="G10" s="14">
        <f>SQRT(P7)</f>
        <v>0.11457399355874788</v>
      </c>
      <c r="H10" s="11">
        <f t="shared" si="0"/>
        <v>0.30231015813790679</v>
      </c>
      <c r="I10" s="13">
        <f>スポット価格!D6/スポット価格!B6*E10</f>
        <v>0</v>
      </c>
      <c r="K10" s="46" t="s">
        <v>6</v>
      </c>
      <c r="L10" s="38">
        <v>1.0120850000000001E-2</v>
      </c>
      <c r="M10" s="59">
        <v>5.09436E-3</v>
      </c>
      <c r="N10" s="59">
        <v>5.88698E-3</v>
      </c>
      <c r="O10" s="59">
        <v>3.8555899999999999E-3</v>
      </c>
      <c r="P10" s="59">
        <v>6.9716099999999996E-3</v>
      </c>
      <c r="Q10" s="59">
        <v>5.8202799999999997E-3</v>
      </c>
      <c r="R10" s="59">
        <v>8.3056699999999994E-3</v>
      </c>
      <c r="S10" s="59">
        <v>1.268362E-2</v>
      </c>
      <c r="T10" s="59">
        <v>1.031788E-2</v>
      </c>
      <c r="U10" s="59">
        <v>4.5107300000000001E-3</v>
      </c>
      <c r="V10" s="59">
        <v>5.2144499999999998E-3</v>
      </c>
      <c r="W10" s="59">
        <v>5.3061899999999997E-3</v>
      </c>
      <c r="X10" s="60">
        <v>8.1535099999999992E-3</v>
      </c>
      <c r="Y10" s="60">
        <v>6.9910900000000002E-3</v>
      </c>
      <c r="Z10" s="60">
        <v>6.1322099999999999E-3</v>
      </c>
      <c r="AA10" s="39">
        <v>4.9470699999999996E-3</v>
      </c>
      <c r="AB10" s="1">
        <v>-1.55853E-3</v>
      </c>
      <c r="AC10" s="61">
        <v>1.544357E-2</v>
      </c>
    </row>
    <row r="11" spans="1:29" ht="17.399999999999999" x14ac:dyDescent="0.5">
      <c r="A11" s="2" t="s">
        <v>4</v>
      </c>
      <c r="B11" s="21">
        <v>3.2611809829939858E-2</v>
      </c>
      <c r="C11" s="22">
        <v>52</v>
      </c>
      <c r="D11" s="11">
        <f>VLOOKUP(A11,スポット価格!A:B,2,FALSE)</f>
        <v>90.587999999999994</v>
      </c>
      <c r="E11" s="13">
        <f t="shared" si="1"/>
        <v>2.9542386288745917</v>
      </c>
      <c r="F11" s="14">
        <f t="shared" si="2"/>
        <v>2.0952002472733697E-2</v>
      </c>
      <c r="G11" s="14">
        <f>SQRT(Q8)</f>
        <v>0.10363667304579012</v>
      </c>
      <c r="H11" s="11">
        <f t="shared" si="0"/>
        <v>0.20216784133427756</v>
      </c>
      <c r="I11" s="13">
        <f>スポット価格!D7/スポット価格!B7*E11</f>
        <v>-1.9560381883247428E-2</v>
      </c>
      <c r="K11" s="46" t="s">
        <v>7</v>
      </c>
      <c r="L11" s="38">
        <v>9.8445100000000008E-3</v>
      </c>
      <c r="M11" s="59">
        <v>7.2746399999999998E-3</v>
      </c>
      <c r="N11" s="59">
        <v>8.5916699999999992E-3</v>
      </c>
      <c r="O11" s="59">
        <v>4.92787E-3</v>
      </c>
      <c r="P11" s="59">
        <v>1.2142160000000001E-2</v>
      </c>
      <c r="Q11" s="59">
        <v>1.0179219999999999E-2</v>
      </c>
      <c r="R11" s="59">
        <v>1.3248329999999999E-2</v>
      </c>
      <c r="S11" s="59">
        <v>1.031788E-2</v>
      </c>
      <c r="T11" s="59">
        <v>1.8621740000000001E-2</v>
      </c>
      <c r="U11" s="59">
        <v>7.4609799999999999E-3</v>
      </c>
      <c r="V11" s="59">
        <v>8.5715400000000008E-3</v>
      </c>
      <c r="W11" s="59">
        <v>8.6505200000000001E-3</v>
      </c>
      <c r="X11" s="60">
        <v>1.0368240000000001E-2</v>
      </c>
      <c r="Y11" s="60">
        <v>8.5790699999999994E-3</v>
      </c>
      <c r="Z11" s="60">
        <v>1.0963789999999999E-2</v>
      </c>
      <c r="AA11" s="39">
        <v>8.2585699999999998E-3</v>
      </c>
      <c r="AB11" s="1">
        <v>-8.1426000000000003E-4</v>
      </c>
      <c r="AC11" s="61">
        <v>2.22832E-2</v>
      </c>
    </row>
    <row r="12" spans="1:29" ht="17.399999999999999" x14ac:dyDescent="0.5">
      <c r="A12" s="2" t="s">
        <v>5</v>
      </c>
      <c r="B12" s="21">
        <v>0</v>
      </c>
      <c r="C12" s="22">
        <v>16.100000000000001</v>
      </c>
      <c r="D12" s="11">
        <f>VLOOKUP(A12,スポット価格!A:B,2,FALSE)</f>
        <v>9.5129999999999999</v>
      </c>
      <c r="E12" s="13">
        <f t="shared" si="1"/>
        <v>0</v>
      </c>
      <c r="F12" s="14">
        <f t="shared" si="2"/>
        <v>6.177336276674026E-2</v>
      </c>
      <c r="G12" s="14">
        <f>SQRT(R9)</f>
        <v>0.13157746767589046</v>
      </c>
      <c r="H12" s="11">
        <f t="shared" si="0"/>
        <v>0.46948283667310065</v>
      </c>
      <c r="I12" s="13">
        <f>スポット価格!D8/スポット価格!B8*E12</f>
        <v>0</v>
      </c>
      <c r="K12" s="46" t="s">
        <v>8</v>
      </c>
      <c r="L12" s="38">
        <v>4.3184299999999998E-3</v>
      </c>
      <c r="M12" s="59">
        <v>6.1369199999999997E-3</v>
      </c>
      <c r="N12" s="59">
        <v>5.3364600000000003E-3</v>
      </c>
      <c r="O12" s="59">
        <v>4.5729400000000002E-3</v>
      </c>
      <c r="P12" s="59">
        <v>6.5796500000000003E-3</v>
      </c>
      <c r="Q12" s="59">
        <v>6.2301300000000004E-3</v>
      </c>
      <c r="R12" s="59">
        <v>6.2567200000000003E-3</v>
      </c>
      <c r="S12" s="59">
        <v>4.5107300000000001E-3</v>
      </c>
      <c r="T12" s="59">
        <v>7.4609799999999999E-3</v>
      </c>
      <c r="U12" s="59">
        <v>7.2191599999999996E-3</v>
      </c>
      <c r="V12" s="59">
        <v>7.2327299999999997E-3</v>
      </c>
      <c r="W12" s="59">
        <v>7.2766300000000001E-3</v>
      </c>
      <c r="X12" s="60">
        <v>5.11744E-3</v>
      </c>
      <c r="Y12" s="60">
        <v>4.8975800000000003E-3</v>
      </c>
      <c r="Z12" s="60">
        <v>6.1340500000000003E-3</v>
      </c>
      <c r="AA12" s="39">
        <v>6.6093100000000002E-3</v>
      </c>
      <c r="AB12" s="1">
        <v>1.19403E-3</v>
      </c>
      <c r="AC12" s="61">
        <v>9.3339200000000008E-3</v>
      </c>
    </row>
    <row r="13" spans="1:29" ht="17.399999999999999" x14ac:dyDescent="0.5">
      <c r="A13" s="2" t="s">
        <v>6</v>
      </c>
      <c r="B13" s="21">
        <v>1600000</v>
      </c>
      <c r="C13" s="29">
        <v>12</v>
      </c>
      <c r="D13" s="11">
        <f>VLOOKUP(A13,スポット価格!A:B,2,FALSE)</f>
        <v>3.629</v>
      </c>
      <c r="E13" s="13">
        <f t="shared" si="1"/>
        <v>5806400</v>
      </c>
      <c r="F13" s="14">
        <f t="shared" si="2"/>
        <v>0.12069440617249931</v>
      </c>
      <c r="G13" s="14">
        <f>SQRT(S10)</f>
        <v>0.11262157874936757</v>
      </c>
      <c r="H13" s="11">
        <f t="shared" si="0"/>
        <v>1.0716810003267432</v>
      </c>
      <c r="I13" s="13">
        <f>スポット価格!D9/スポット価格!B9*E13</f>
        <v>-1333.9459658151075</v>
      </c>
      <c r="K13" s="46" t="s">
        <v>9</v>
      </c>
      <c r="L13" s="38">
        <v>4.7891899999999996E-3</v>
      </c>
      <c r="M13" s="59">
        <v>6.6607799999999998E-3</v>
      </c>
      <c r="N13" s="59">
        <v>6.2013399999999996E-3</v>
      </c>
      <c r="O13" s="59">
        <v>4.5947899999999996E-3</v>
      </c>
      <c r="P13" s="59">
        <v>7.64016E-3</v>
      </c>
      <c r="Q13" s="59">
        <v>7.0125300000000003E-3</v>
      </c>
      <c r="R13" s="59">
        <v>7.0829100000000004E-3</v>
      </c>
      <c r="S13" s="59">
        <v>5.2144499999999998E-3</v>
      </c>
      <c r="T13" s="59">
        <v>8.5715400000000008E-3</v>
      </c>
      <c r="U13" s="59">
        <v>7.2327299999999997E-3</v>
      </c>
      <c r="V13" s="59">
        <v>9.1695200000000004E-3</v>
      </c>
      <c r="W13" s="59">
        <v>8.2883599999999998E-3</v>
      </c>
      <c r="X13" s="60">
        <v>5.6812900000000003E-3</v>
      </c>
      <c r="Y13" s="60">
        <v>5.4766499999999996E-3</v>
      </c>
      <c r="Z13" s="60">
        <v>7.0029999999999997E-3</v>
      </c>
      <c r="AA13" s="39">
        <v>7.3284999999999999E-3</v>
      </c>
      <c r="AB13" s="1">
        <v>1.84125E-3</v>
      </c>
      <c r="AC13" s="61">
        <v>1.1129160000000001E-2</v>
      </c>
    </row>
    <row r="14" spans="1:29" ht="17.399999999999999" x14ac:dyDescent="0.5">
      <c r="A14" s="2" t="s">
        <v>7</v>
      </c>
      <c r="B14" s="21">
        <v>0</v>
      </c>
      <c r="C14" s="22">
        <v>17.100000000000001</v>
      </c>
      <c r="D14" s="11">
        <f>VLOOKUP(A14,スポット価格!A:B,2,FALSE)</f>
        <v>8.7050000000000001</v>
      </c>
      <c r="E14" s="13">
        <f t="shared" si="1"/>
        <v>0</v>
      </c>
      <c r="F14" s="14">
        <f t="shared" si="2"/>
        <v>7.170017231476164E-2</v>
      </c>
      <c r="G14" s="14">
        <f>SQRT(T11)</f>
        <v>0.1364614964009995</v>
      </c>
      <c r="H14" s="11">
        <f t="shared" si="0"/>
        <v>0.52542419807611374</v>
      </c>
      <c r="I14" s="13">
        <f>スポット価格!D10/スポット価格!B10*E14</f>
        <v>0</v>
      </c>
      <c r="K14" s="46" t="s">
        <v>35</v>
      </c>
      <c r="L14" s="38">
        <v>4.9316100000000003E-3</v>
      </c>
      <c r="M14" s="59">
        <v>6.6862800000000002E-3</v>
      </c>
      <c r="N14" s="59">
        <v>6.14213E-3</v>
      </c>
      <c r="O14" s="59">
        <v>4.8534700000000004E-3</v>
      </c>
      <c r="P14" s="59">
        <v>7.5048099999999998E-3</v>
      </c>
      <c r="Q14" s="59">
        <v>7.0235599999999999E-3</v>
      </c>
      <c r="R14" s="59">
        <v>7.1084199999999998E-3</v>
      </c>
      <c r="S14" s="59">
        <v>5.3061899999999997E-3</v>
      </c>
      <c r="T14" s="59">
        <v>8.6505200000000001E-3</v>
      </c>
      <c r="U14" s="59">
        <v>7.2766300000000001E-3</v>
      </c>
      <c r="V14" s="59">
        <v>8.2883599999999998E-3</v>
      </c>
      <c r="W14" s="59">
        <v>9.0945699999999997E-3</v>
      </c>
      <c r="X14" s="60">
        <v>5.6584900000000004E-3</v>
      </c>
      <c r="Y14" s="60">
        <v>5.5631099999999996E-3</v>
      </c>
      <c r="Z14" s="60">
        <v>7.0625100000000001E-3</v>
      </c>
      <c r="AA14" s="39">
        <v>7.6643099999999997E-3</v>
      </c>
      <c r="AB14" s="1">
        <v>2.1046200000000002E-3</v>
      </c>
      <c r="AC14" s="61">
        <v>1.096773E-2</v>
      </c>
    </row>
    <row r="15" spans="1:29" ht="17.399999999999999" x14ac:dyDescent="0.45">
      <c r="A15" s="2" t="s">
        <v>8</v>
      </c>
      <c r="B15" s="21">
        <v>0</v>
      </c>
      <c r="C15" s="22">
        <v>8</v>
      </c>
      <c r="D15" s="11">
        <f>VLOOKUP(A15,スポット価格!A:B,2,FALSE)</f>
        <v>7.5279999999999996</v>
      </c>
      <c r="E15" s="13">
        <f t="shared" si="1"/>
        <v>0</v>
      </c>
      <c r="F15" s="14">
        <f t="shared" si="2"/>
        <v>3.8788522848034003E-2</v>
      </c>
      <c r="G15" s="14">
        <f>SQRT(U12)</f>
        <v>8.4965640114107302E-2</v>
      </c>
      <c r="H15" s="11">
        <f t="shared" si="0"/>
        <v>0.45652010384364461</v>
      </c>
      <c r="I15" s="13">
        <f>スポット価格!D11/スポット価格!B11*E15</f>
        <v>0</v>
      </c>
      <c r="K15" s="46" t="s">
        <v>30</v>
      </c>
      <c r="L15" s="40">
        <v>8.0342699999999996E-3</v>
      </c>
      <c r="M15" s="60">
        <v>5.3679699999999997E-3</v>
      </c>
      <c r="N15" s="60">
        <v>5.9386899999999999E-3</v>
      </c>
      <c r="O15" s="60">
        <v>4.23647E-3</v>
      </c>
      <c r="P15" s="60">
        <v>8.4452999999999993E-3</v>
      </c>
      <c r="Q15" s="60">
        <v>7.2707199999999996E-3</v>
      </c>
      <c r="R15" s="60">
        <v>8.5248700000000004E-3</v>
      </c>
      <c r="S15" s="60">
        <v>8.1535099999999992E-3</v>
      </c>
      <c r="T15" s="60">
        <v>1.0368240000000001E-2</v>
      </c>
      <c r="U15" s="60">
        <v>5.11744E-3</v>
      </c>
      <c r="V15" s="60">
        <v>5.6812900000000003E-3</v>
      </c>
      <c r="W15" s="60">
        <v>5.6584900000000004E-3</v>
      </c>
      <c r="X15" s="60">
        <v>9.0226899999999999E-3</v>
      </c>
      <c r="Y15" s="60">
        <v>6.7532399999999998E-3</v>
      </c>
      <c r="Z15" s="60">
        <v>7.3508499999999999E-3</v>
      </c>
      <c r="AA15" s="39">
        <v>6.0010799999999998E-3</v>
      </c>
      <c r="AB15" s="1">
        <v>-1.30827E-3</v>
      </c>
      <c r="AC15" s="61">
        <v>1.5026299999999999E-2</v>
      </c>
    </row>
    <row r="16" spans="1:29" ht="17.399999999999999" x14ac:dyDescent="0.45">
      <c r="A16" s="2" t="s">
        <v>9</v>
      </c>
      <c r="B16" s="21">
        <v>8300000</v>
      </c>
      <c r="C16" s="22">
        <v>1</v>
      </c>
      <c r="D16" s="11">
        <f>VLOOKUP(A16,スポット価格!A:B,2,FALSE)</f>
        <v>0.47299999999999998</v>
      </c>
      <c r="E16" s="13">
        <f t="shared" si="1"/>
        <v>3925900</v>
      </c>
      <c r="F16" s="14">
        <f t="shared" si="2"/>
        <v>7.7167019027484143E-2</v>
      </c>
      <c r="G16" s="14">
        <f>SQRT(V13)</f>
        <v>9.5757610663591647E-2</v>
      </c>
      <c r="H16" s="11">
        <f t="shared" si="0"/>
        <v>0.80585781634194531</v>
      </c>
      <c r="I16" s="13">
        <f>スポット価格!D12/スポット価格!B12*E16</f>
        <v>-268.75781914520377</v>
      </c>
      <c r="K16" s="46" t="s">
        <v>34</v>
      </c>
      <c r="L16" s="40">
        <v>6.9307800000000001E-3</v>
      </c>
      <c r="M16" s="60">
        <v>5.0126600000000004E-3</v>
      </c>
      <c r="N16" s="60">
        <v>5.4957599999999997E-3</v>
      </c>
      <c r="O16" s="60">
        <v>3.7825599999999999E-3</v>
      </c>
      <c r="P16" s="60">
        <v>7.3023100000000002E-3</v>
      </c>
      <c r="Q16" s="60">
        <v>6.3821399999999997E-3</v>
      </c>
      <c r="R16" s="60">
        <v>7.7691000000000001E-3</v>
      </c>
      <c r="S16" s="60">
        <v>6.9910900000000002E-3</v>
      </c>
      <c r="T16" s="60">
        <v>8.5790699999999994E-3</v>
      </c>
      <c r="U16" s="60">
        <v>4.8975800000000003E-3</v>
      </c>
      <c r="V16" s="60">
        <v>5.4766499999999996E-3</v>
      </c>
      <c r="W16" s="60">
        <v>5.5631099999999996E-3</v>
      </c>
      <c r="X16" s="60">
        <v>6.7532399999999998E-3</v>
      </c>
      <c r="Y16" s="60">
        <v>6.2492399999999997E-3</v>
      </c>
      <c r="Z16" s="60">
        <v>6.34149E-3</v>
      </c>
      <c r="AA16" s="39">
        <v>5.5085200000000003E-3</v>
      </c>
      <c r="AB16" s="1">
        <v>-5.5597000000000003E-4</v>
      </c>
      <c r="AC16" s="61">
        <v>1.3071599999999999E-2</v>
      </c>
    </row>
    <row r="17" spans="1:29" ht="17.399999999999999" x14ac:dyDescent="0.45">
      <c r="A17" s="2" t="s">
        <v>35</v>
      </c>
      <c r="B17" s="21">
        <v>0</v>
      </c>
      <c r="C17" s="22">
        <v>47</v>
      </c>
      <c r="D17" s="11">
        <f>VLOOKUP(A17,スポット価格!A:B,2,FALSE)</f>
        <v>43.384</v>
      </c>
      <c r="E17" s="13">
        <f t="shared" si="1"/>
        <v>0</v>
      </c>
      <c r="F17" s="14">
        <f t="shared" si="2"/>
        <v>3.9542227549326944E-2</v>
      </c>
      <c r="G17" s="14">
        <f>SQRT(W14)</f>
        <v>9.5365454961427204E-2</v>
      </c>
      <c r="H17" s="11">
        <f t="shared" si="0"/>
        <v>0.41463890216138249</v>
      </c>
      <c r="I17" s="13">
        <f>スポット価格!D13/スポット価格!B13*E17</f>
        <v>0</v>
      </c>
      <c r="K17" s="46" t="s">
        <v>36</v>
      </c>
      <c r="L17" s="40">
        <v>6.0536899999999996E-3</v>
      </c>
      <c r="M17" s="60">
        <v>5.97651E-3</v>
      </c>
      <c r="N17" s="60">
        <v>6.8536500000000002E-3</v>
      </c>
      <c r="O17" s="60">
        <v>3.7274000000000001E-3</v>
      </c>
      <c r="P17" s="60">
        <v>1.0246450000000001E-2</v>
      </c>
      <c r="Q17" s="60">
        <v>9.0023599999999992E-3</v>
      </c>
      <c r="R17" s="60">
        <v>9.6656499999999996E-3</v>
      </c>
      <c r="S17" s="60">
        <v>6.1322099999999999E-3</v>
      </c>
      <c r="T17" s="60">
        <v>1.0963789999999999E-2</v>
      </c>
      <c r="U17" s="60">
        <v>6.1340500000000003E-3</v>
      </c>
      <c r="V17" s="60">
        <v>7.0029999999999997E-3</v>
      </c>
      <c r="W17" s="60">
        <v>7.0625100000000001E-3</v>
      </c>
      <c r="X17" s="60">
        <v>7.3508499999999999E-3</v>
      </c>
      <c r="Y17" s="60">
        <v>6.34149E-3</v>
      </c>
      <c r="Z17" s="60">
        <v>1.203478E-2</v>
      </c>
      <c r="AA17" s="39">
        <v>8.3882499999999999E-3</v>
      </c>
      <c r="AB17" s="1">
        <v>8.1430999999999995E-4</v>
      </c>
      <c r="AC17" s="61">
        <v>1.5893069999999999E-2</v>
      </c>
    </row>
    <row r="18" spans="1:29" ht="17.399999999999999" x14ac:dyDescent="0.45">
      <c r="A18" s="2" t="s">
        <v>30</v>
      </c>
      <c r="B18" s="21">
        <v>-10000</v>
      </c>
      <c r="C18" s="22">
        <v>50</v>
      </c>
      <c r="D18" s="11">
        <f>VLOOKUP(A18,スポット価格!A:B,2,FALSE)</f>
        <v>113.38200000000001</v>
      </c>
      <c r="E18" s="13">
        <f t="shared" si="1"/>
        <v>-1133820</v>
      </c>
      <c r="F18" s="14">
        <f t="shared" si="2"/>
        <v>1.6096029352101745E-2</v>
      </c>
      <c r="G18" s="14">
        <f>SQRT(X15)</f>
        <v>9.4987841327193026E-2</v>
      </c>
      <c r="H18" s="11">
        <f t="shared" si="0"/>
        <v>0.16945357560719498</v>
      </c>
      <c r="I18" s="13">
        <f>スポット価格!D20/スポット価格!B14*E18</f>
        <v>101.43446865614416</v>
      </c>
      <c r="K18" s="46" t="s">
        <v>37</v>
      </c>
      <c r="L18" s="41">
        <v>4.7043600000000003E-3</v>
      </c>
      <c r="M18" s="42">
        <v>6.3481800000000001E-3</v>
      </c>
      <c r="N18" s="42">
        <v>6.1969299999999998E-3</v>
      </c>
      <c r="O18" s="42">
        <v>4.6459300000000004E-3</v>
      </c>
      <c r="P18" s="42">
        <v>7.9248500000000006E-3</v>
      </c>
      <c r="Q18" s="42">
        <v>7.5492600000000003E-3</v>
      </c>
      <c r="R18" s="42">
        <v>7.1396699999999999E-3</v>
      </c>
      <c r="S18" s="42">
        <v>4.9470699999999996E-3</v>
      </c>
      <c r="T18" s="42">
        <v>8.2585699999999998E-3</v>
      </c>
      <c r="U18" s="42">
        <v>6.6093100000000002E-3</v>
      </c>
      <c r="V18" s="42">
        <v>7.3284999999999999E-3</v>
      </c>
      <c r="W18" s="42">
        <v>7.6643099999999997E-3</v>
      </c>
      <c r="X18" s="42">
        <v>6.0010799999999998E-3</v>
      </c>
      <c r="Y18" s="42">
        <v>5.5085200000000003E-3</v>
      </c>
      <c r="Z18" s="42">
        <v>8.3882499999999999E-3</v>
      </c>
      <c r="AA18" s="43">
        <v>9.9386000000000006E-3</v>
      </c>
      <c r="AB18" s="1">
        <v>1.20353E-3</v>
      </c>
      <c r="AC18" s="61">
        <v>1.0704740000000001E-2</v>
      </c>
    </row>
    <row r="19" spans="1:29" x14ac:dyDescent="0.45">
      <c r="A19" s="2" t="s">
        <v>34</v>
      </c>
      <c r="B19" s="21">
        <v>0</v>
      </c>
      <c r="C19" s="22">
        <v>40</v>
      </c>
      <c r="D19" s="11">
        <f>VLOOKUP(A19,スポット価格!A:B,2,FALSE)</f>
        <v>122.111</v>
      </c>
      <c r="E19" s="13">
        <f t="shared" si="1"/>
        <v>0</v>
      </c>
      <c r="F19" s="14">
        <f t="shared" si="2"/>
        <v>1.1956334810131765E-2</v>
      </c>
      <c r="G19" s="14">
        <f>SQRT(Y16)</f>
        <v>7.9052134696034615E-2</v>
      </c>
      <c r="H19" s="11">
        <f t="shared" si="0"/>
        <v>0.1512461979186947</v>
      </c>
      <c r="I19" s="13">
        <f>スポット価格!D27/スポット価格!B15*E19</f>
        <v>0</v>
      </c>
      <c r="K19" s="1" t="s">
        <v>78</v>
      </c>
      <c r="L19" s="62">
        <v>-1.0751000000000001E-3</v>
      </c>
      <c r="M19" s="1">
        <v>4.9841999999999996E-4</v>
      </c>
      <c r="N19" s="1">
        <v>1.58577E-3</v>
      </c>
      <c r="O19" s="1">
        <v>2.17928E-3</v>
      </c>
      <c r="P19" s="1">
        <v>2.0364699999999999E-3</v>
      </c>
      <c r="Q19" s="1">
        <v>2.39594E-3</v>
      </c>
      <c r="R19" s="1">
        <v>5.2012E-4</v>
      </c>
      <c r="S19" s="1">
        <v>-1.55853E-3</v>
      </c>
      <c r="T19" s="1">
        <v>-8.1426000000000003E-4</v>
      </c>
      <c r="U19" s="1">
        <v>1.19403E-3</v>
      </c>
      <c r="V19" s="1">
        <v>1.84125E-3</v>
      </c>
      <c r="W19" s="1">
        <v>2.1046200000000002E-3</v>
      </c>
      <c r="X19" s="1">
        <v>-1.30827E-3</v>
      </c>
      <c r="Y19" s="1">
        <v>-5.5597000000000003E-4</v>
      </c>
      <c r="Z19" s="1">
        <v>8.1430999999999995E-4</v>
      </c>
      <c r="AA19" s="1">
        <v>1.20353E-3</v>
      </c>
      <c r="AB19" s="1">
        <v>3.8842759999999997E-2</v>
      </c>
      <c r="AC19" s="61">
        <v>-1.96933E-3</v>
      </c>
    </row>
    <row r="20" spans="1:29" x14ac:dyDescent="0.45">
      <c r="A20" s="2" t="s">
        <v>36</v>
      </c>
      <c r="B20" s="21">
        <v>0.40952423646861374</v>
      </c>
      <c r="C20" s="22">
        <v>14</v>
      </c>
      <c r="D20" s="11">
        <f>VLOOKUP(A20,スポット価格!A:B,2,FALSE)</f>
        <v>15.545</v>
      </c>
      <c r="E20" s="13">
        <f t="shared" si="1"/>
        <v>6.3660542559046007</v>
      </c>
      <c r="F20" s="14">
        <f t="shared" si="2"/>
        <v>3.2872306207783857E-2</v>
      </c>
      <c r="G20" s="14">
        <f>SQRT(Z17)</f>
        <v>0.10970314489566833</v>
      </c>
      <c r="H20" s="11">
        <f t="shared" si="0"/>
        <v>0.29964780170200783</v>
      </c>
      <c r="I20" s="13">
        <f>スポット価格!D31/スポット価格!B16*E20</f>
        <v>-9.6497859468869923E-4</v>
      </c>
      <c r="K20" s="1" t="s">
        <v>80</v>
      </c>
      <c r="L20" s="63">
        <v>1.5036839999999999E-2</v>
      </c>
      <c r="M20" s="64">
        <v>8.27782E-3</v>
      </c>
      <c r="N20" s="64">
        <v>1.203397E-2</v>
      </c>
      <c r="O20" s="64">
        <v>3.85755E-3</v>
      </c>
      <c r="P20" s="64">
        <v>2.0064180000000001E-2</v>
      </c>
      <c r="Q20" s="64">
        <v>1.5735840000000001E-2</v>
      </c>
      <c r="R20" s="64">
        <v>1.999248E-2</v>
      </c>
      <c r="S20" s="64">
        <v>1.544357E-2</v>
      </c>
      <c r="T20" s="64">
        <v>2.22832E-2</v>
      </c>
      <c r="U20" s="64">
        <v>9.3339200000000008E-3</v>
      </c>
      <c r="V20" s="64">
        <v>1.1129160000000001E-2</v>
      </c>
      <c r="W20" s="64">
        <v>1.096773E-2</v>
      </c>
      <c r="X20" s="64">
        <v>1.5026299999999999E-2</v>
      </c>
      <c r="Y20" s="64">
        <v>1.3071599999999999E-2</v>
      </c>
      <c r="Z20" s="64">
        <v>1.5893069999999999E-2</v>
      </c>
      <c r="AA20" s="64">
        <v>1.0704740000000001E-2</v>
      </c>
      <c r="AB20" s="64">
        <v>-1.96933E-3</v>
      </c>
      <c r="AC20" s="65">
        <v>5.4289360000000002E-2</v>
      </c>
    </row>
    <row r="21" spans="1:29" ht="17.399999999999999" x14ac:dyDescent="0.5">
      <c r="A21" s="15" t="s">
        <v>37</v>
      </c>
      <c r="B21" s="23">
        <v>4.3843432033798552E-3</v>
      </c>
      <c r="C21" s="24">
        <v>5</v>
      </c>
      <c r="D21" s="17">
        <f>VLOOKUP(A21,スポット価格!A:B,2,FALSE)</f>
        <v>17.024000000000001</v>
      </c>
      <c r="E21" s="16">
        <f t="shared" si="1"/>
        <v>7.4639058694338664E-2</v>
      </c>
      <c r="F21" s="18">
        <f t="shared" si="2"/>
        <v>1.072015977443609E-2</v>
      </c>
      <c r="G21" s="18">
        <f>SQRT(AA18)</f>
        <v>9.9692527302702089E-2</v>
      </c>
      <c r="H21" s="17">
        <f t="shared" si="0"/>
        <v>0.10753222999238307</v>
      </c>
      <c r="I21" s="16">
        <f>スポット価格!D32/スポット価格!B17*E21</f>
        <v>7.7912074098038996E-6</v>
      </c>
      <c r="K21" s="31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3"/>
      <c r="Y21" s="33"/>
      <c r="Z21" s="33"/>
      <c r="AA21" s="33"/>
    </row>
    <row r="22" spans="1:29" ht="17.399999999999999" x14ac:dyDescent="0.5">
      <c r="A22" s="2"/>
      <c r="B22" s="2"/>
      <c r="C22" s="2"/>
      <c r="D22" s="2"/>
      <c r="E22" s="2"/>
      <c r="F22" s="2"/>
      <c r="G22" s="2"/>
      <c r="H22" s="2"/>
      <c r="I22" s="2"/>
      <c r="K22" s="32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5"/>
      <c r="Y22" s="45"/>
      <c r="Z22" s="45"/>
      <c r="AA22" s="45"/>
    </row>
    <row r="23" spans="1:29" ht="17.399999999999999" x14ac:dyDescent="0.5">
      <c r="A23" s="27" t="s">
        <v>54</v>
      </c>
      <c r="B23" s="2"/>
      <c r="C23" s="2"/>
      <c r="D23" s="2"/>
      <c r="E23" s="2"/>
      <c r="F23" s="2"/>
      <c r="G23" s="2"/>
      <c r="H23" s="2"/>
      <c r="I23" s="2"/>
      <c r="K23" s="32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5"/>
      <c r="Y23" s="45"/>
      <c r="Z23" s="45"/>
      <c r="AA23" s="45"/>
    </row>
    <row r="24" spans="1:29" ht="17.399999999999999" x14ac:dyDescent="0.5">
      <c r="A24" s="5"/>
      <c r="B24" s="6" t="s">
        <v>57</v>
      </c>
      <c r="C24" s="6" t="s">
        <v>58</v>
      </c>
      <c r="D24" s="6" t="s">
        <v>59</v>
      </c>
      <c r="E24" s="2"/>
      <c r="F24" s="2"/>
      <c r="G24" s="2"/>
      <c r="H24" s="2"/>
      <c r="I24" s="2"/>
      <c r="K24" s="32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5"/>
      <c r="Y24" s="45"/>
      <c r="Z24" s="45"/>
      <c r="AA24" s="45"/>
    </row>
    <row r="25" spans="1:29" ht="17.399999999999999" x14ac:dyDescent="0.5">
      <c r="A25" s="5" t="s">
        <v>60</v>
      </c>
      <c r="B25" s="12">
        <f>SUMPRODUCT(B6:B21,C6:C21)/10000</f>
        <v>2700.0007451075135</v>
      </c>
      <c r="C25" s="28">
        <f>B25*365/12</f>
        <v>82125.022663686876</v>
      </c>
      <c r="D25" s="28">
        <f>B25*365</f>
        <v>985500.27196424245</v>
      </c>
      <c r="E25" s="2"/>
      <c r="F25" s="2"/>
      <c r="G25" s="2"/>
      <c r="H25" s="2"/>
      <c r="I25" s="2"/>
      <c r="K25" s="32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5"/>
      <c r="Y25" s="45"/>
      <c r="Z25" s="45"/>
      <c r="AA25" s="45"/>
    </row>
    <row r="26" spans="1:29" ht="17.399999999999999" x14ac:dyDescent="0.5">
      <c r="A26" s="27" t="s">
        <v>66</v>
      </c>
      <c r="B26" s="2"/>
      <c r="C26" s="2"/>
      <c r="D26" s="2"/>
      <c r="E26" s="2"/>
      <c r="F26" s="2"/>
      <c r="G26" s="2"/>
      <c r="H26" s="2"/>
      <c r="I26" s="2"/>
      <c r="K26" s="32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5"/>
      <c r="Y26" s="45"/>
      <c r="Z26" s="45"/>
      <c r="AA26" s="45"/>
    </row>
    <row r="27" spans="1:29" ht="17.399999999999999" x14ac:dyDescent="0.5">
      <c r="A27" s="5"/>
      <c r="B27" s="6" t="s">
        <v>57</v>
      </c>
      <c r="C27" s="6" t="s">
        <v>58</v>
      </c>
      <c r="D27" s="6" t="s">
        <v>59</v>
      </c>
      <c r="E27" s="2"/>
      <c r="F27" s="2"/>
      <c r="G27" s="2"/>
      <c r="H27" s="2"/>
      <c r="I27" s="2"/>
      <c r="K27" s="32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5"/>
      <c r="Y27" s="45"/>
      <c r="Z27" s="45"/>
      <c r="AA27" s="45"/>
    </row>
    <row r="28" spans="1:29" ht="17.399999999999999" x14ac:dyDescent="0.5">
      <c r="A28" s="5" t="s">
        <v>61</v>
      </c>
      <c r="B28" s="12" cm="1">
        <f t="array" ref="B28">SQRT(MMULT(MMULT(TRANSPOSE($E$6:$E$21), $L$3:$AA$18), スワップ計算_みんF!$E$6:$E$21)/252)</f>
        <v>51189.925027457895</v>
      </c>
      <c r="C28" s="12" cm="1">
        <f t="array" ref="C28">SQRT(MMULT(MMULT(TRANSPOSE($E$6:$E$21), $L$3:$AA$18), スワップ計算_みんF!$E$6:$E$21)/12)</f>
        <v>234581.70625744024</v>
      </c>
      <c r="D28" s="12" cm="1">
        <f t="array" ref="D28">SQRT(MMULT(MMULT(TRANSPOSE($E$6:$E$21), $L$3:$AA$18), スワップ計算_みんF!$E$6:$E$21)/1)</f>
        <v>812614.86752816895</v>
      </c>
      <c r="E28" s="2"/>
      <c r="F28" s="2"/>
      <c r="G28" s="2"/>
      <c r="H28" s="2"/>
      <c r="I28" s="2"/>
      <c r="K28" s="32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5"/>
      <c r="Y28" s="45"/>
      <c r="Z28" s="45"/>
      <c r="AA28" s="45"/>
    </row>
    <row r="29" spans="1:29" ht="17.399999999999999" x14ac:dyDescent="0.5">
      <c r="A29" s="27" t="s">
        <v>65</v>
      </c>
      <c r="B29" s="2"/>
      <c r="C29" s="2"/>
      <c r="D29" s="2"/>
      <c r="E29" s="2"/>
      <c r="F29" s="2"/>
      <c r="G29" s="2"/>
      <c r="H29" s="2"/>
      <c r="I29" s="2"/>
      <c r="K29" s="32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5"/>
      <c r="Y29" s="45"/>
      <c r="Z29" s="45"/>
      <c r="AA29" s="45"/>
    </row>
    <row r="30" spans="1:29" ht="17.399999999999999" x14ac:dyDescent="0.5">
      <c r="A30" s="5"/>
      <c r="B30" s="6"/>
      <c r="C30" s="6"/>
      <c r="D30" s="6" t="s">
        <v>59</v>
      </c>
      <c r="E30" s="2"/>
      <c r="F30" s="2"/>
      <c r="G30" s="2"/>
      <c r="H30" s="2"/>
      <c r="I30" s="2"/>
      <c r="K30" s="32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5"/>
      <c r="Y30" s="45"/>
      <c r="Z30" s="45"/>
      <c r="AA30" s="45"/>
    </row>
    <row r="31" spans="1:29" ht="17.399999999999999" x14ac:dyDescent="0.5">
      <c r="A31" s="5" t="s">
        <v>65</v>
      </c>
      <c r="B31" s="12"/>
      <c r="C31" s="12"/>
      <c r="D31" s="26">
        <f>D25/D28</f>
        <v>1.2127519583317008</v>
      </c>
      <c r="E31" s="2"/>
      <c r="F31" s="2"/>
      <c r="G31" s="2"/>
      <c r="H31" s="2"/>
      <c r="I31" s="2"/>
      <c r="K31" s="32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5"/>
      <c r="Y31" s="45"/>
      <c r="Z31" s="45"/>
      <c r="AA31" s="45"/>
    </row>
    <row r="32" spans="1:29" ht="17.399999999999999" x14ac:dyDescent="0.5">
      <c r="A32" s="2"/>
      <c r="B32" s="2"/>
      <c r="C32" s="2"/>
      <c r="D32" s="2"/>
      <c r="E32" s="2"/>
      <c r="F32" s="2"/>
      <c r="G32" s="2"/>
      <c r="H32" s="2"/>
      <c r="I32" s="2"/>
      <c r="K32" s="32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5"/>
      <c r="Y32" s="45"/>
      <c r="Z32" s="45"/>
      <c r="AA32" s="45"/>
    </row>
    <row r="33" spans="1:27" ht="17.399999999999999" x14ac:dyDescent="0.5">
      <c r="A33" s="2"/>
      <c r="B33" s="2"/>
      <c r="C33" s="2"/>
      <c r="D33" s="2"/>
      <c r="E33" s="2"/>
      <c r="F33" s="2"/>
      <c r="G33" s="2"/>
      <c r="H33" s="2"/>
      <c r="I33" s="2"/>
      <c r="K33" s="32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5"/>
      <c r="Y33" s="45"/>
      <c r="Z33" s="45"/>
      <c r="AA33" s="45"/>
    </row>
    <row r="34" spans="1:27" ht="17.399999999999999" x14ac:dyDescent="0.45">
      <c r="K34" s="33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</row>
    <row r="35" spans="1:27" ht="17.399999999999999" x14ac:dyDescent="0.45">
      <c r="K35" s="33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</row>
    <row r="36" spans="1:27" ht="17.399999999999999" x14ac:dyDescent="0.45">
      <c r="K36" s="33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</row>
    <row r="37" spans="1:27" ht="17.399999999999999" x14ac:dyDescent="0.45">
      <c r="K37" s="33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709A5-0A7A-4B35-8896-C79CD2AE7659}">
  <dimension ref="A1:AC39"/>
  <sheetViews>
    <sheetView tabSelected="1" zoomScale="70" zoomScaleNormal="70" workbookViewId="0">
      <selection activeCell="O23" sqref="O23"/>
    </sheetView>
  </sheetViews>
  <sheetFormatPr defaultRowHeight="15" x14ac:dyDescent="0.45"/>
  <cols>
    <col min="1" max="1" width="12.8984375" style="1" customWidth="1"/>
    <col min="2" max="9" width="12.69921875" style="1" customWidth="1"/>
    <col min="10" max="10" width="11.69921875" style="1" customWidth="1"/>
    <col min="11" max="11" width="8.796875" style="1"/>
    <col min="12" max="12" width="11.69921875" style="1" bestFit="1" customWidth="1"/>
    <col min="13" max="13" width="11.69921875" style="1" customWidth="1"/>
    <col min="14" max="27" width="11.69921875" style="1" bestFit="1" customWidth="1"/>
    <col min="28" max="16384" width="8.796875" style="1"/>
  </cols>
  <sheetData>
    <row r="1" spans="1:29" x14ac:dyDescent="0.45">
      <c r="A1" s="2" t="s">
        <v>63</v>
      </c>
      <c r="B1" s="25">
        <v>1000000</v>
      </c>
      <c r="C1" s="2"/>
      <c r="D1" s="2"/>
      <c r="E1" s="2"/>
      <c r="F1" s="2"/>
      <c r="G1" s="2"/>
      <c r="H1" s="2"/>
      <c r="I1" s="2"/>
      <c r="K1" s="1" t="s">
        <v>84</v>
      </c>
    </row>
    <row r="2" spans="1:29" ht="17.399999999999999" x14ac:dyDescent="0.5">
      <c r="A2" s="2" t="s">
        <v>64</v>
      </c>
      <c r="B2" s="3" cm="1">
        <f t="array" ref="B2">SUM(ABS(E7:E22))/B1</f>
        <v>20.349652440693315</v>
      </c>
      <c r="C2" s="30"/>
      <c r="D2" s="30"/>
      <c r="E2" s="2"/>
      <c r="F2" s="2"/>
      <c r="G2" s="2"/>
      <c r="H2" s="2"/>
      <c r="I2" s="2"/>
      <c r="K2" s="31"/>
      <c r="L2" s="32" t="s">
        <v>0</v>
      </c>
      <c r="M2" s="32" t="s">
        <v>1</v>
      </c>
      <c r="N2" s="32" t="s">
        <v>2</v>
      </c>
      <c r="O2" s="32" t="s">
        <v>29</v>
      </c>
      <c r="P2" s="32" t="s">
        <v>3</v>
      </c>
      <c r="Q2" s="32" t="s">
        <v>4</v>
      </c>
      <c r="R2" s="32" t="s">
        <v>5</v>
      </c>
      <c r="S2" s="32" t="s">
        <v>6</v>
      </c>
      <c r="T2" s="32" t="s">
        <v>7</v>
      </c>
      <c r="U2" s="32" t="s">
        <v>8</v>
      </c>
      <c r="V2" s="32" t="s">
        <v>9</v>
      </c>
      <c r="W2" s="32" t="s">
        <v>35</v>
      </c>
      <c r="X2" s="33" t="s">
        <v>30</v>
      </c>
      <c r="Y2" s="33" t="s">
        <v>34</v>
      </c>
      <c r="Z2" s="33" t="s">
        <v>36</v>
      </c>
      <c r="AA2" s="33" t="s">
        <v>37</v>
      </c>
      <c r="AB2" s="1" t="s">
        <v>77</v>
      </c>
      <c r="AC2" s="1" t="s">
        <v>79</v>
      </c>
    </row>
    <row r="3" spans="1:29" ht="17.399999999999999" x14ac:dyDescent="0.5">
      <c r="A3" s="2" t="s">
        <v>73</v>
      </c>
      <c r="B3" s="13">
        <f>SUM(I7:I22)</f>
        <v>16063.034074087642</v>
      </c>
      <c r="C3" s="30"/>
      <c r="D3" s="30"/>
      <c r="E3" s="2"/>
      <c r="F3" s="2"/>
      <c r="G3" s="2"/>
      <c r="H3" s="2"/>
      <c r="I3" s="2"/>
      <c r="K3" s="46" t="s">
        <v>0</v>
      </c>
      <c r="L3" s="34">
        <v>9.3859400000000006E-3</v>
      </c>
      <c r="M3" s="35">
        <v>4.3702599999999999E-3</v>
      </c>
      <c r="N3" s="35">
        <v>5.3964E-3</v>
      </c>
      <c r="O3" s="35">
        <v>3.41311E-3</v>
      </c>
      <c r="P3" s="35">
        <v>6.3662099999999998E-3</v>
      </c>
      <c r="Q3" s="35">
        <v>5.37405E-3</v>
      </c>
      <c r="R3" s="35">
        <v>7.4539999999999997E-3</v>
      </c>
      <c r="S3" s="35">
        <v>9.5975599999999998E-3</v>
      </c>
      <c r="T3" s="35">
        <v>9.1170699999999997E-3</v>
      </c>
      <c r="U3" s="35">
        <v>3.8729699999999999E-3</v>
      </c>
      <c r="V3" s="35">
        <v>4.2546099999999998E-3</v>
      </c>
      <c r="W3" s="35">
        <v>4.3968100000000001E-3</v>
      </c>
      <c r="X3" s="36">
        <v>7.3571599999999997E-3</v>
      </c>
      <c r="Y3" s="36">
        <v>6.3888399999999998E-3</v>
      </c>
      <c r="Z3" s="36">
        <v>5.5791E-3</v>
      </c>
      <c r="AA3" s="37">
        <v>4.0057900000000004E-3</v>
      </c>
      <c r="AB3" s="57">
        <v>-9.3258000000000002E-4</v>
      </c>
      <c r="AC3" s="58">
        <v>1.4521620000000001E-2</v>
      </c>
    </row>
    <row r="4" spans="1:29" ht="17.399999999999999" x14ac:dyDescent="0.5">
      <c r="A4" s="2" t="s">
        <v>76</v>
      </c>
      <c r="B4" s="13">
        <f>-SUM(E7:E22)</f>
        <v>-139016.44069331459</v>
      </c>
      <c r="C4" s="30"/>
      <c r="D4" s="30"/>
      <c r="E4" s="2"/>
      <c r="F4" s="2"/>
      <c r="G4" s="2"/>
      <c r="H4" s="2"/>
      <c r="I4" s="2"/>
      <c r="K4" s="46" t="s">
        <v>1</v>
      </c>
      <c r="L4" s="38">
        <v>4.3702599999999999E-3</v>
      </c>
      <c r="M4" s="59">
        <v>5.4535900000000003E-3</v>
      </c>
      <c r="N4" s="59">
        <v>4.8539899999999999E-3</v>
      </c>
      <c r="O4" s="59">
        <v>4.1679100000000004E-3</v>
      </c>
      <c r="P4" s="59">
        <v>5.4754199999999999E-3</v>
      </c>
      <c r="Q4" s="59">
        <v>5.2630799999999998E-3</v>
      </c>
      <c r="R4" s="59">
        <v>5.2981399999999998E-3</v>
      </c>
      <c r="S4" s="59">
        <v>4.7388100000000004E-3</v>
      </c>
      <c r="T4" s="59">
        <v>6.5272500000000001E-3</v>
      </c>
      <c r="U4" s="59">
        <v>5.4746999999999999E-3</v>
      </c>
      <c r="V4" s="59">
        <v>5.8250200000000002E-3</v>
      </c>
      <c r="W4" s="59">
        <v>5.9520399999999996E-3</v>
      </c>
      <c r="X4" s="60">
        <v>4.7023000000000004E-3</v>
      </c>
      <c r="Y4" s="60">
        <v>4.4797099999999996E-3</v>
      </c>
      <c r="Z4" s="60">
        <v>5.4220800000000001E-3</v>
      </c>
      <c r="AA4" s="39">
        <v>5.5011799999999996E-3</v>
      </c>
      <c r="AB4" s="1">
        <v>7.2606000000000005E-4</v>
      </c>
      <c r="AC4" s="61">
        <v>7.6713800000000002E-3</v>
      </c>
    </row>
    <row r="5" spans="1:29" ht="17.399999999999999" x14ac:dyDescent="0.5">
      <c r="A5" s="27" t="s">
        <v>67</v>
      </c>
      <c r="B5" s="2"/>
      <c r="C5" s="2"/>
      <c r="D5" s="2"/>
      <c r="E5" s="2"/>
      <c r="F5" s="2"/>
      <c r="G5" s="2"/>
      <c r="H5" s="2"/>
      <c r="I5" s="4"/>
      <c r="K5" s="46" t="s">
        <v>2</v>
      </c>
      <c r="L5" s="38">
        <v>5.3964E-3</v>
      </c>
      <c r="M5" s="59">
        <v>4.8539899999999999E-3</v>
      </c>
      <c r="N5" s="59">
        <v>6.5252299999999999E-3</v>
      </c>
      <c r="O5" s="59">
        <v>3.4196600000000001E-3</v>
      </c>
      <c r="P5" s="59">
        <v>6.70398E-3</v>
      </c>
      <c r="Q5" s="59">
        <v>6.2451900000000003E-3</v>
      </c>
      <c r="R5" s="59">
        <v>6.7734600000000002E-3</v>
      </c>
      <c r="S5" s="59">
        <v>5.5287499999999998E-3</v>
      </c>
      <c r="T5" s="59">
        <v>7.9497500000000002E-3</v>
      </c>
      <c r="U5" s="59">
        <v>4.9084599999999999E-3</v>
      </c>
      <c r="V5" s="59">
        <v>5.5995000000000003E-3</v>
      </c>
      <c r="W5" s="59">
        <v>5.6495299999999998E-3</v>
      </c>
      <c r="X5" s="60">
        <v>5.4181200000000002E-3</v>
      </c>
      <c r="Y5" s="60">
        <v>5.0656599999999996E-3</v>
      </c>
      <c r="Z5" s="60">
        <v>6.4262299999999998E-3</v>
      </c>
      <c r="AA5" s="39">
        <v>5.58494E-3</v>
      </c>
      <c r="AB5" s="1">
        <v>1.7989099999999999E-3</v>
      </c>
      <c r="AC5" s="61">
        <v>1.165908E-2</v>
      </c>
    </row>
    <row r="6" spans="1:29" ht="17.399999999999999" x14ac:dyDescent="0.5">
      <c r="A6" s="5"/>
      <c r="B6" s="6" t="s">
        <v>53</v>
      </c>
      <c r="C6" s="6" t="s">
        <v>54</v>
      </c>
      <c r="D6" s="6" t="s">
        <v>55</v>
      </c>
      <c r="E6" s="6" t="s">
        <v>56</v>
      </c>
      <c r="F6" s="6" t="s">
        <v>62</v>
      </c>
      <c r="G6" s="6" t="s">
        <v>74</v>
      </c>
      <c r="H6" s="6" t="s">
        <v>65</v>
      </c>
      <c r="I6" s="6" t="s">
        <v>73</v>
      </c>
      <c r="K6" s="46" t="s">
        <v>29</v>
      </c>
      <c r="L6" s="38">
        <v>3.41311E-3</v>
      </c>
      <c r="M6" s="59">
        <v>4.1679100000000004E-3</v>
      </c>
      <c r="N6" s="59">
        <v>3.4196600000000001E-3</v>
      </c>
      <c r="O6" s="59">
        <v>5.3125999999999998E-3</v>
      </c>
      <c r="P6" s="59">
        <v>3.43101E-3</v>
      </c>
      <c r="Q6" s="59">
        <v>3.5541700000000002E-3</v>
      </c>
      <c r="R6" s="59">
        <v>3.2797E-3</v>
      </c>
      <c r="S6" s="59">
        <v>3.5131899999999998E-3</v>
      </c>
      <c r="T6" s="59">
        <v>4.2490100000000001E-3</v>
      </c>
      <c r="U6" s="59">
        <v>4.0412699999999996E-3</v>
      </c>
      <c r="V6" s="59">
        <v>3.9159800000000003E-3</v>
      </c>
      <c r="W6" s="59">
        <v>4.1902500000000004E-3</v>
      </c>
      <c r="X6" s="60">
        <v>3.6359999999999999E-3</v>
      </c>
      <c r="Y6" s="60">
        <v>3.2899600000000002E-3</v>
      </c>
      <c r="Z6" s="60">
        <v>3.3379999999999998E-3</v>
      </c>
      <c r="AA6" s="39">
        <v>3.9477499999999999E-3</v>
      </c>
      <c r="AB6" s="1">
        <v>2.3820099999999999E-3</v>
      </c>
      <c r="AC6" s="61">
        <v>3.3414500000000001E-3</v>
      </c>
    </row>
    <row r="7" spans="1:29" ht="17.399999999999999" x14ac:dyDescent="0.5">
      <c r="A7" s="73" t="s">
        <v>0</v>
      </c>
      <c r="B7" s="19">
        <v>-19000</v>
      </c>
      <c r="C7" s="20">
        <v>140</v>
      </c>
      <c r="D7" s="9">
        <f>VLOOKUP(A7,スポット価格!A:B,2,FALSE)</f>
        <v>156.49</v>
      </c>
      <c r="E7" s="8">
        <f>B7*D7</f>
        <v>-2973310</v>
      </c>
      <c r="F7" s="10">
        <f>C7*365/D7/10000</f>
        <v>3.2653843696082818E-2</v>
      </c>
      <c r="G7" s="10">
        <f>SQRT(L3)</f>
        <v>9.6881061100712568E-2</v>
      </c>
      <c r="H7" s="9">
        <f t="shared" ref="H7:H22" si="0">F7/G7</f>
        <v>0.33705084693630227</v>
      </c>
      <c r="I7" s="13">
        <f>スポット価格!D2/スポット価格!B2*E7</f>
        <v>3590.9954105752313</v>
      </c>
      <c r="K7" s="46" t="s">
        <v>3</v>
      </c>
      <c r="L7" s="38">
        <v>6.3662099999999998E-3</v>
      </c>
      <c r="M7" s="59">
        <v>5.4754199999999999E-3</v>
      </c>
      <c r="N7" s="59">
        <v>6.70398E-3</v>
      </c>
      <c r="O7" s="59">
        <v>3.43101E-3</v>
      </c>
      <c r="P7" s="59">
        <v>1.215248E-2</v>
      </c>
      <c r="Q7" s="59">
        <v>1.02474E-2</v>
      </c>
      <c r="R7" s="59">
        <v>9.8452000000000001E-3</v>
      </c>
      <c r="S7" s="59">
        <v>6.61182E-3</v>
      </c>
      <c r="T7" s="59">
        <v>1.132621E-2</v>
      </c>
      <c r="U7" s="59">
        <v>5.8920400000000003E-3</v>
      </c>
      <c r="V7" s="59">
        <v>6.7806799999999999E-3</v>
      </c>
      <c r="W7" s="59">
        <v>6.7680800000000001E-3</v>
      </c>
      <c r="X7" s="60">
        <v>7.6660900000000004E-3</v>
      </c>
      <c r="Y7" s="60">
        <v>6.6606299999999998E-3</v>
      </c>
      <c r="Z7" s="60">
        <v>9.4660100000000004E-3</v>
      </c>
      <c r="AA7" s="39">
        <v>6.9640300000000004E-3</v>
      </c>
      <c r="AB7" s="1">
        <v>2.1193900000000001E-3</v>
      </c>
      <c r="AC7" s="61">
        <v>1.948718E-2</v>
      </c>
    </row>
    <row r="8" spans="1:29" ht="17.399999999999999" x14ac:dyDescent="0.5">
      <c r="A8" s="27" t="s">
        <v>1</v>
      </c>
      <c r="B8" s="21">
        <v>-39000</v>
      </c>
      <c r="C8" s="22">
        <v>105</v>
      </c>
      <c r="D8" s="11">
        <f>VLOOKUP(A8,スポット価格!A:B,2,FALSE)</f>
        <v>182.87200000000001</v>
      </c>
      <c r="E8" s="13">
        <f t="shared" ref="E8:E18" si="1">B8*D8</f>
        <v>-7132008.0000000009</v>
      </c>
      <c r="F8" s="14">
        <f t="shared" ref="F8:F18" si="2">C8*365/D8/10000</f>
        <v>2.0957281595870333E-2</v>
      </c>
      <c r="G8" s="14">
        <f>SQRT(M4)</f>
        <v>7.3848425846459315E-2</v>
      </c>
      <c r="H8" s="11">
        <f t="shared" si="0"/>
        <v>0.28378779040521873</v>
      </c>
      <c r="I8" s="13">
        <f>スポット価格!D3/スポット価格!B3*E8</f>
        <v>9593.9685223483466</v>
      </c>
      <c r="K8" s="46" t="s">
        <v>4</v>
      </c>
      <c r="L8" s="38">
        <v>5.37405E-3</v>
      </c>
      <c r="M8" s="59">
        <v>5.2630799999999998E-3</v>
      </c>
      <c r="N8" s="59">
        <v>6.2451900000000003E-3</v>
      </c>
      <c r="O8" s="59">
        <v>3.5541700000000002E-3</v>
      </c>
      <c r="P8" s="59">
        <v>1.02474E-2</v>
      </c>
      <c r="Q8" s="59">
        <v>1.004993E-2</v>
      </c>
      <c r="R8" s="59">
        <v>8.3137899999999997E-3</v>
      </c>
      <c r="S8" s="59">
        <v>5.6308199999999999E-3</v>
      </c>
      <c r="T8" s="59">
        <v>9.4883299999999997E-3</v>
      </c>
      <c r="U8" s="59">
        <v>5.5844800000000002E-3</v>
      </c>
      <c r="V8" s="59">
        <v>6.1513999999999996E-3</v>
      </c>
      <c r="W8" s="59">
        <v>6.2893000000000003E-3</v>
      </c>
      <c r="X8" s="60">
        <v>6.63724E-3</v>
      </c>
      <c r="Y8" s="60">
        <v>5.8672500000000001E-3</v>
      </c>
      <c r="Z8" s="60">
        <v>8.3406999999999995E-3</v>
      </c>
      <c r="AA8" s="39">
        <v>6.6631499999999996E-3</v>
      </c>
      <c r="AB8" s="1">
        <v>2.7215799999999999E-3</v>
      </c>
      <c r="AC8" s="61">
        <v>1.517898E-2</v>
      </c>
    </row>
    <row r="9" spans="1:29" ht="17.399999999999999" x14ac:dyDescent="0.5">
      <c r="A9" s="27" t="s">
        <v>2</v>
      </c>
      <c r="B9" s="21">
        <v>0</v>
      </c>
      <c r="C9" s="22">
        <v>200</v>
      </c>
      <c r="D9" s="11">
        <f>VLOOKUP(A9,スポット価格!A:B,2,FALSE)</f>
        <v>211.107</v>
      </c>
      <c r="E9" s="13">
        <f t="shared" si="1"/>
        <v>0</v>
      </c>
      <c r="F9" s="14">
        <f t="shared" si="2"/>
        <v>3.4579620761035872E-2</v>
      </c>
      <c r="G9" s="14">
        <f>SQRT(N5)</f>
        <v>8.0778895758731442E-2</v>
      </c>
      <c r="H9" s="11">
        <f t="shared" si="0"/>
        <v>0.42807741349074008</v>
      </c>
      <c r="I9" s="13">
        <f>スポット価格!D4/スポット価格!B4*E9</f>
        <v>0</v>
      </c>
      <c r="K9" s="46" t="s">
        <v>5</v>
      </c>
      <c r="L9" s="38">
        <v>7.4539999999999997E-3</v>
      </c>
      <c r="M9" s="59">
        <v>5.2981399999999998E-3</v>
      </c>
      <c r="N9" s="59">
        <v>6.7734600000000002E-3</v>
      </c>
      <c r="O9" s="59">
        <v>3.2797E-3</v>
      </c>
      <c r="P9" s="59">
        <v>9.8452000000000001E-3</v>
      </c>
      <c r="Q9" s="59">
        <v>8.3137899999999997E-3</v>
      </c>
      <c r="R9" s="59">
        <v>1.6083090000000001E-2</v>
      </c>
      <c r="S9" s="59">
        <v>7.7668499999999996E-3</v>
      </c>
      <c r="T9" s="59">
        <v>1.232344E-2</v>
      </c>
      <c r="U9" s="59">
        <v>5.5338100000000001E-3</v>
      </c>
      <c r="V9" s="59">
        <v>6.1768600000000002E-3</v>
      </c>
      <c r="W9" s="59">
        <v>6.3584699999999997E-3</v>
      </c>
      <c r="X9" s="60">
        <v>7.6442000000000003E-3</v>
      </c>
      <c r="Y9" s="60">
        <v>7.0797000000000004E-3</v>
      </c>
      <c r="Z9" s="60">
        <v>8.8890299999999992E-3</v>
      </c>
      <c r="AA9" s="39">
        <v>6.1185099999999997E-3</v>
      </c>
      <c r="AB9" s="1">
        <v>3.7547999999999998E-4</v>
      </c>
      <c r="AC9" s="61">
        <v>1.9213330000000001E-2</v>
      </c>
    </row>
    <row r="10" spans="1:29" ht="17.399999999999999" x14ac:dyDescent="0.5">
      <c r="A10" s="2" t="s">
        <v>29</v>
      </c>
      <c r="B10" s="21">
        <v>4000</v>
      </c>
      <c r="C10" s="22">
        <v>-12</v>
      </c>
      <c r="D10" s="11">
        <f>VLOOKUP(A10,スポット価格!A:B,2,FALSE)</f>
        <v>196.56</v>
      </c>
      <c r="E10" s="13">
        <f t="shared" si="1"/>
        <v>786240</v>
      </c>
      <c r="F10" s="14">
        <f t="shared" si="2"/>
        <v>-2.2283272283272282E-3</v>
      </c>
      <c r="G10" s="14">
        <f>SQRT(O6)</f>
        <v>7.2887584676678649E-2</v>
      </c>
      <c r="H10" s="11">
        <f t="shared" si="0"/>
        <v>-3.0572109615263614E-2</v>
      </c>
      <c r="I10" s="13">
        <f>スポット価格!D19/スポット価格!B19*E10</f>
        <v>-1248</v>
      </c>
      <c r="K10" s="46" t="s">
        <v>6</v>
      </c>
      <c r="L10" s="38">
        <v>9.5975599999999998E-3</v>
      </c>
      <c r="M10" s="59">
        <v>4.7388100000000004E-3</v>
      </c>
      <c r="N10" s="59">
        <v>5.5287499999999998E-3</v>
      </c>
      <c r="O10" s="59">
        <v>3.5131899999999998E-3</v>
      </c>
      <c r="P10" s="59">
        <v>6.61182E-3</v>
      </c>
      <c r="Q10" s="59">
        <v>5.6308199999999999E-3</v>
      </c>
      <c r="R10" s="59">
        <v>7.7668499999999996E-3</v>
      </c>
      <c r="S10" s="59">
        <v>1.2284170000000001E-2</v>
      </c>
      <c r="T10" s="59">
        <v>9.6882400000000007E-3</v>
      </c>
      <c r="U10" s="59">
        <v>4.1639600000000004E-3</v>
      </c>
      <c r="V10" s="59">
        <v>4.78006E-3</v>
      </c>
      <c r="W10" s="59">
        <v>4.86303E-3</v>
      </c>
      <c r="X10" s="60">
        <v>7.6405099999999997E-3</v>
      </c>
      <c r="Y10" s="60">
        <v>6.5766100000000001E-3</v>
      </c>
      <c r="Z10" s="60">
        <v>5.7432100000000003E-3</v>
      </c>
      <c r="AA10" s="39">
        <v>4.3909700000000001E-3</v>
      </c>
      <c r="AB10" s="1">
        <v>-1.38597E-3</v>
      </c>
      <c r="AC10" s="61">
        <v>1.504197E-2</v>
      </c>
    </row>
    <row r="11" spans="1:29" ht="17.399999999999999" x14ac:dyDescent="0.5">
      <c r="A11" s="2" t="s">
        <v>3</v>
      </c>
      <c r="B11" s="21">
        <v>0</v>
      </c>
      <c r="C11" s="22">
        <v>85</v>
      </c>
      <c r="D11" s="11">
        <f>VLOOKUP(A11,スポット価格!A:B,2,FALSE)</f>
        <v>105.379</v>
      </c>
      <c r="E11" s="13">
        <f t="shared" si="1"/>
        <v>0</v>
      </c>
      <c r="F11" s="14">
        <f t="shared" si="2"/>
        <v>2.9441349794551094E-2</v>
      </c>
      <c r="G11" s="14">
        <f>SQRT(P7)</f>
        <v>0.11023828735970094</v>
      </c>
      <c r="H11" s="11">
        <f t="shared" si="0"/>
        <v>0.26707009424489453</v>
      </c>
      <c r="I11" s="13">
        <f>スポット価格!D5/スポット価格!B5*E11</f>
        <v>0</v>
      </c>
      <c r="K11" s="46" t="s">
        <v>7</v>
      </c>
      <c r="L11" s="38">
        <v>9.1170699999999997E-3</v>
      </c>
      <c r="M11" s="59">
        <v>6.5272500000000001E-3</v>
      </c>
      <c r="N11" s="59">
        <v>7.9497500000000002E-3</v>
      </c>
      <c r="O11" s="59">
        <v>4.2490100000000001E-3</v>
      </c>
      <c r="P11" s="59">
        <v>1.132621E-2</v>
      </c>
      <c r="Q11" s="59">
        <v>9.4883299999999997E-3</v>
      </c>
      <c r="R11" s="59">
        <v>1.232344E-2</v>
      </c>
      <c r="S11" s="59">
        <v>9.6882400000000007E-3</v>
      </c>
      <c r="T11" s="59">
        <v>1.7432679999999999E-2</v>
      </c>
      <c r="U11" s="59">
        <v>6.7121500000000001E-3</v>
      </c>
      <c r="V11" s="59">
        <v>7.6505599999999998E-3</v>
      </c>
      <c r="W11" s="59">
        <v>7.84551E-3</v>
      </c>
      <c r="X11" s="60">
        <v>9.4692000000000005E-3</v>
      </c>
      <c r="Y11" s="60">
        <v>7.8828000000000006E-3</v>
      </c>
      <c r="Z11" s="60">
        <v>1.0135460000000001E-2</v>
      </c>
      <c r="AA11" s="39">
        <v>7.27022E-3</v>
      </c>
      <c r="AB11" s="1">
        <v>-9.2714000000000002E-4</v>
      </c>
      <c r="AC11" s="61">
        <v>2.1506049999999999E-2</v>
      </c>
    </row>
    <row r="12" spans="1:29" ht="17.399999999999999" x14ac:dyDescent="0.5">
      <c r="A12" s="2" t="s">
        <v>4</v>
      </c>
      <c r="B12" s="21">
        <v>0</v>
      </c>
      <c r="C12" s="22">
        <v>41</v>
      </c>
      <c r="D12" s="11">
        <f>VLOOKUP(A12,スポット価格!A:B,2,FALSE)</f>
        <v>90.587999999999994</v>
      </c>
      <c r="E12" s="13">
        <f t="shared" si="1"/>
        <v>0</v>
      </c>
      <c r="F12" s="14">
        <f t="shared" si="2"/>
        <v>1.6519848103501569E-2</v>
      </c>
      <c r="G12" s="14">
        <f>SQRT(Q8)</f>
        <v>0.10024933914994154</v>
      </c>
      <c r="H12" s="11">
        <f t="shared" si="0"/>
        <v>0.16478760103139495</v>
      </c>
      <c r="I12" s="13">
        <f>スポット価格!D6/スポット価格!B6*E12</f>
        <v>0</v>
      </c>
      <c r="K12" s="46" t="s">
        <v>8</v>
      </c>
      <c r="L12" s="38">
        <v>3.8729699999999999E-3</v>
      </c>
      <c r="M12" s="59">
        <v>5.4746999999999999E-3</v>
      </c>
      <c r="N12" s="59">
        <v>4.9084599999999999E-3</v>
      </c>
      <c r="O12" s="59">
        <v>4.0412699999999996E-3</v>
      </c>
      <c r="P12" s="59">
        <v>5.8920400000000003E-3</v>
      </c>
      <c r="Q12" s="59">
        <v>5.5844800000000002E-3</v>
      </c>
      <c r="R12" s="59">
        <v>5.5338100000000001E-3</v>
      </c>
      <c r="S12" s="59">
        <v>4.1639600000000004E-3</v>
      </c>
      <c r="T12" s="59">
        <v>6.7121500000000001E-3</v>
      </c>
      <c r="U12" s="59">
        <v>6.5550799999999996E-3</v>
      </c>
      <c r="V12" s="59">
        <v>6.4238100000000003E-3</v>
      </c>
      <c r="W12" s="59">
        <v>6.5141299999999999E-3</v>
      </c>
      <c r="X12" s="60">
        <v>4.47147E-3</v>
      </c>
      <c r="Y12" s="60">
        <v>4.3709899999999999E-3</v>
      </c>
      <c r="Z12" s="60">
        <v>5.6115999999999996E-3</v>
      </c>
      <c r="AA12" s="39">
        <v>5.7860200000000002E-3</v>
      </c>
      <c r="AB12" s="1">
        <v>1.22539E-3</v>
      </c>
      <c r="AC12" s="61">
        <v>8.8070200000000005E-3</v>
      </c>
    </row>
    <row r="13" spans="1:29" ht="17.399999999999999" x14ac:dyDescent="0.5">
      <c r="A13" s="2" t="s">
        <v>5</v>
      </c>
      <c r="B13" s="21">
        <v>0</v>
      </c>
      <c r="C13" s="22">
        <v>15</v>
      </c>
      <c r="D13" s="11">
        <f>VLOOKUP(A13,スポット価格!A:B,2,FALSE)</f>
        <v>9.5129999999999999</v>
      </c>
      <c r="E13" s="13">
        <f t="shared" si="1"/>
        <v>0</v>
      </c>
      <c r="F13" s="14">
        <f t="shared" si="2"/>
        <v>5.7552822453484705E-2</v>
      </c>
      <c r="G13" s="14">
        <f>SQRT(R9)</f>
        <v>0.12681912316366173</v>
      </c>
      <c r="H13" s="11">
        <f t="shared" si="0"/>
        <v>0.45381817046008149</v>
      </c>
      <c r="I13" s="13">
        <f>スポット価格!D7/スポット価格!B7*E13</f>
        <v>0</v>
      </c>
      <c r="K13" s="46" t="s">
        <v>9</v>
      </c>
      <c r="L13" s="38">
        <v>4.2546099999999998E-3</v>
      </c>
      <c r="M13" s="59">
        <v>5.8250200000000002E-3</v>
      </c>
      <c r="N13" s="59">
        <v>5.5995000000000003E-3</v>
      </c>
      <c r="O13" s="59">
        <v>3.9159800000000003E-3</v>
      </c>
      <c r="P13" s="59">
        <v>6.7806799999999999E-3</v>
      </c>
      <c r="Q13" s="59">
        <v>6.1513999999999996E-3</v>
      </c>
      <c r="R13" s="59">
        <v>6.1768600000000002E-3</v>
      </c>
      <c r="S13" s="59">
        <v>4.78006E-3</v>
      </c>
      <c r="T13" s="59">
        <v>7.6505599999999998E-3</v>
      </c>
      <c r="U13" s="59">
        <v>6.4238100000000003E-3</v>
      </c>
      <c r="V13" s="59">
        <v>8.1560299999999999E-3</v>
      </c>
      <c r="W13" s="59">
        <v>7.3953600000000001E-3</v>
      </c>
      <c r="X13" s="60">
        <v>4.9050200000000004E-3</v>
      </c>
      <c r="Y13" s="60">
        <v>4.8215899999999997E-3</v>
      </c>
      <c r="Z13" s="60">
        <v>6.3264300000000001E-3</v>
      </c>
      <c r="AA13" s="39">
        <v>6.33784E-3</v>
      </c>
      <c r="AB13" s="1">
        <v>1.71422E-3</v>
      </c>
      <c r="AC13" s="61">
        <v>1.041829E-2</v>
      </c>
    </row>
    <row r="14" spans="1:29" ht="17.399999999999999" x14ac:dyDescent="0.5">
      <c r="A14" s="2" t="s">
        <v>6</v>
      </c>
      <c r="B14" s="21">
        <v>1000000</v>
      </c>
      <c r="C14" s="29">
        <v>12</v>
      </c>
      <c r="D14" s="11">
        <f>VLOOKUP(A14,スポット価格!A:B,2,FALSE)</f>
        <v>3.629</v>
      </c>
      <c r="E14" s="13">
        <f t="shared" si="1"/>
        <v>3629000</v>
      </c>
      <c r="F14" s="14">
        <f t="shared" si="2"/>
        <v>0.12069440617249931</v>
      </c>
      <c r="G14" s="14">
        <f>SQRT(S10)</f>
        <v>0.11083397493548627</v>
      </c>
      <c r="H14" s="11">
        <f t="shared" si="0"/>
        <v>1.0889657818620377</v>
      </c>
      <c r="I14" s="13">
        <f>スポット価格!D8/スポット価格!B8*E14</f>
        <v>10987.888797137352</v>
      </c>
      <c r="K14" s="46" t="s">
        <v>35</v>
      </c>
      <c r="L14" s="38">
        <v>4.3968100000000001E-3</v>
      </c>
      <c r="M14" s="59">
        <v>5.9520399999999996E-3</v>
      </c>
      <c r="N14" s="59">
        <v>5.6495299999999998E-3</v>
      </c>
      <c r="O14" s="59">
        <v>4.1902500000000004E-3</v>
      </c>
      <c r="P14" s="59">
        <v>6.7680800000000001E-3</v>
      </c>
      <c r="Q14" s="59">
        <v>6.2893000000000003E-3</v>
      </c>
      <c r="R14" s="59">
        <v>6.3584699999999997E-3</v>
      </c>
      <c r="S14" s="59">
        <v>4.86303E-3</v>
      </c>
      <c r="T14" s="59">
        <v>7.84551E-3</v>
      </c>
      <c r="U14" s="59">
        <v>6.5141299999999999E-3</v>
      </c>
      <c r="V14" s="59">
        <v>7.3953600000000001E-3</v>
      </c>
      <c r="W14" s="59">
        <v>8.2066199999999995E-3</v>
      </c>
      <c r="X14" s="60">
        <v>4.9407299999999999E-3</v>
      </c>
      <c r="Y14" s="60">
        <v>4.9658799999999998E-3</v>
      </c>
      <c r="Z14" s="60">
        <v>6.4936600000000001E-3</v>
      </c>
      <c r="AA14" s="39">
        <v>6.6728300000000003E-3</v>
      </c>
      <c r="AB14" s="1">
        <v>2.1825899999999999E-3</v>
      </c>
      <c r="AC14" s="61">
        <v>1.029477E-2</v>
      </c>
    </row>
    <row r="15" spans="1:29" ht="17.399999999999999" x14ac:dyDescent="0.45">
      <c r="A15" s="2" t="s">
        <v>7</v>
      </c>
      <c r="B15" s="21">
        <v>0</v>
      </c>
      <c r="C15" s="22">
        <v>16</v>
      </c>
      <c r="D15" s="11">
        <f>VLOOKUP(A15,スポット価格!A:B,2,FALSE)</f>
        <v>8.7050000000000001</v>
      </c>
      <c r="E15" s="13">
        <f t="shared" si="1"/>
        <v>0</v>
      </c>
      <c r="F15" s="14">
        <f t="shared" si="2"/>
        <v>6.708788052843194E-2</v>
      </c>
      <c r="G15" s="14">
        <f>SQRT(T11)</f>
        <v>0.13203287469414576</v>
      </c>
      <c r="H15" s="11">
        <f t="shared" si="0"/>
        <v>0.50811497275842143</v>
      </c>
      <c r="I15" s="13">
        <f>スポット価格!D9/スポット価格!B9*E15</f>
        <v>0</v>
      </c>
      <c r="K15" s="46" t="s">
        <v>30</v>
      </c>
      <c r="L15" s="40">
        <v>7.3571599999999997E-3</v>
      </c>
      <c r="M15" s="60">
        <v>4.7023000000000004E-3</v>
      </c>
      <c r="N15" s="60">
        <v>5.4181200000000002E-3</v>
      </c>
      <c r="O15" s="60">
        <v>3.6359999999999999E-3</v>
      </c>
      <c r="P15" s="60">
        <v>7.6660900000000004E-3</v>
      </c>
      <c r="Q15" s="60">
        <v>6.63724E-3</v>
      </c>
      <c r="R15" s="60">
        <v>7.6442000000000003E-3</v>
      </c>
      <c r="S15" s="60">
        <v>7.6405099999999997E-3</v>
      </c>
      <c r="T15" s="60">
        <v>9.4692000000000005E-3</v>
      </c>
      <c r="U15" s="60">
        <v>4.47147E-3</v>
      </c>
      <c r="V15" s="60">
        <v>4.9050200000000004E-3</v>
      </c>
      <c r="W15" s="60">
        <v>4.9407299999999999E-3</v>
      </c>
      <c r="X15" s="60">
        <v>8.1921000000000008E-3</v>
      </c>
      <c r="Y15" s="60">
        <v>6.0683600000000001E-3</v>
      </c>
      <c r="Z15" s="60">
        <v>6.5930299999999997E-3</v>
      </c>
      <c r="AA15" s="39">
        <v>5.02529E-3</v>
      </c>
      <c r="AB15" s="1">
        <v>-1.3351400000000001E-3</v>
      </c>
      <c r="AC15" s="61">
        <v>1.4326149999999999E-2</v>
      </c>
    </row>
    <row r="16" spans="1:29" ht="17.399999999999999" x14ac:dyDescent="0.45">
      <c r="A16" s="2" t="s">
        <v>8</v>
      </c>
      <c r="B16" s="21">
        <v>146000</v>
      </c>
      <c r="C16" s="22">
        <v>12</v>
      </c>
      <c r="D16" s="11">
        <f>VLOOKUP(A16,スポット価格!A:B,2,FALSE)</f>
        <v>7.5279999999999996</v>
      </c>
      <c r="E16" s="13">
        <f t="shared" si="1"/>
        <v>1099088</v>
      </c>
      <c r="F16" s="14">
        <f t="shared" si="2"/>
        <v>5.8182784272051015E-2</v>
      </c>
      <c r="G16" s="14">
        <f>SQRT(U12)</f>
        <v>8.0963448543154334E-2</v>
      </c>
      <c r="H16" s="11">
        <f t="shared" si="0"/>
        <v>0.7186302624083386</v>
      </c>
      <c r="I16" s="13">
        <f>スポット価格!D10/スポット価格!B10*E16</f>
        <v>-6861.8176987858988</v>
      </c>
      <c r="K16" s="46" t="s">
        <v>34</v>
      </c>
      <c r="L16" s="40">
        <v>6.3888399999999998E-3</v>
      </c>
      <c r="M16" s="60">
        <v>4.4797099999999996E-3</v>
      </c>
      <c r="N16" s="60">
        <v>5.0656599999999996E-3</v>
      </c>
      <c r="O16" s="60">
        <v>3.2899600000000002E-3</v>
      </c>
      <c r="P16" s="60">
        <v>6.6606299999999998E-3</v>
      </c>
      <c r="Q16" s="60">
        <v>5.8672500000000001E-3</v>
      </c>
      <c r="R16" s="60">
        <v>7.0797000000000004E-3</v>
      </c>
      <c r="S16" s="60">
        <v>6.5766100000000001E-3</v>
      </c>
      <c r="T16" s="60">
        <v>7.8828000000000006E-3</v>
      </c>
      <c r="U16" s="60">
        <v>4.3709899999999999E-3</v>
      </c>
      <c r="V16" s="60">
        <v>4.8215899999999997E-3</v>
      </c>
      <c r="W16" s="60">
        <v>4.9658799999999998E-3</v>
      </c>
      <c r="X16" s="60">
        <v>6.0683600000000001E-3</v>
      </c>
      <c r="Y16" s="60">
        <v>5.6943899999999997E-3</v>
      </c>
      <c r="Z16" s="60">
        <v>5.7819600000000001E-3</v>
      </c>
      <c r="AA16" s="39">
        <v>4.7078299999999997E-3</v>
      </c>
      <c r="AB16" s="1">
        <v>-3.7283999999999999E-4</v>
      </c>
      <c r="AC16" s="61">
        <v>1.254128E-2</v>
      </c>
    </row>
    <row r="17" spans="1:29" ht="17.399999999999999" x14ac:dyDescent="0.45">
      <c r="A17" s="2" t="s">
        <v>9</v>
      </c>
      <c r="B17" s="21">
        <v>10000000</v>
      </c>
      <c r="C17" s="22">
        <v>2</v>
      </c>
      <c r="D17" s="11">
        <f>VLOOKUP(A17,スポット価格!A:B,2,FALSE)</f>
        <v>0.47299999999999998</v>
      </c>
      <c r="E17" s="13">
        <f t="shared" si="1"/>
        <v>4730000</v>
      </c>
      <c r="F17" s="14">
        <f t="shared" si="2"/>
        <v>0.15433403805496829</v>
      </c>
      <c r="G17" s="14">
        <f>SQRT(V13)</f>
        <v>9.0310741332357586E-2</v>
      </c>
      <c r="H17" s="11">
        <f t="shared" si="0"/>
        <v>1.7089222807616538</v>
      </c>
      <c r="I17" s="13">
        <f>スポット価格!D11/スポット価格!B11*E17</f>
        <v>0</v>
      </c>
      <c r="K17" s="46" t="s">
        <v>36</v>
      </c>
      <c r="L17" s="40">
        <v>5.5791E-3</v>
      </c>
      <c r="M17" s="60">
        <v>5.4220800000000001E-3</v>
      </c>
      <c r="N17" s="60">
        <v>6.4262299999999998E-3</v>
      </c>
      <c r="O17" s="60">
        <v>3.3379999999999998E-3</v>
      </c>
      <c r="P17" s="60">
        <v>9.4660100000000004E-3</v>
      </c>
      <c r="Q17" s="60">
        <v>8.3406999999999995E-3</v>
      </c>
      <c r="R17" s="60">
        <v>8.8890299999999992E-3</v>
      </c>
      <c r="S17" s="60">
        <v>5.7432100000000003E-3</v>
      </c>
      <c r="T17" s="60">
        <v>1.0135460000000001E-2</v>
      </c>
      <c r="U17" s="60">
        <v>5.6115999999999996E-3</v>
      </c>
      <c r="V17" s="60">
        <v>6.3264300000000001E-3</v>
      </c>
      <c r="W17" s="60">
        <v>6.4936600000000001E-3</v>
      </c>
      <c r="X17" s="60">
        <v>6.5930299999999997E-3</v>
      </c>
      <c r="Y17" s="60">
        <v>5.7819600000000001E-3</v>
      </c>
      <c r="Z17" s="60">
        <v>1.13562E-2</v>
      </c>
      <c r="AA17" s="39">
        <v>7.5973899999999999E-3</v>
      </c>
      <c r="AB17" s="1">
        <v>7.5414999999999998E-4</v>
      </c>
      <c r="AC17" s="61">
        <v>1.5344170000000001E-2</v>
      </c>
    </row>
    <row r="18" spans="1:29" ht="17.399999999999999" x14ac:dyDescent="0.45">
      <c r="A18" s="2" t="s">
        <v>35</v>
      </c>
      <c r="B18" s="21">
        <v>0</v>
      </c>
      <c r="C18" s="22">
        <v>41</v>
      </c>
      <c r="D18" s="11">
        <f>VLOOKUP(A18,スポット価格!A:B,2,FALSE)</f>
        <v>43.384</v>
      </c>
      <c r="E18" s="13">
        <f t="shared" si="1"/>
        <v>0</v>
      </c>
      <c r="F18" s="14">
        <f t="shared" si="2"/>
        <v>3.4494283606859667E-2</v>
      </c>
      <c r="G18" s="14">
        <f>SQRT(W14)</f>
        <v>9.0590396842049434E-2</v>
      </c>
      <c r="H18" s="11">
        <f t="shared" si="0"/>
        <v>0.38077196711040812</v>
      </c>
      <c r="I18" s="13">
        <f>スポット価格!D28/スポット価格!B28*E18</f>
        <v>0</v>
      </c>
      <c r="K18" s="46" t="s">
        <v>37</v>
      </c>
      <c r="L18" s="41">
        <v>4.0057900000000004E-3</v>
      </c>
      <c r="M18" s="42">
        <v>5.5011799999999996E-3</v>
      </c>
      <c r="N18" s="42">
        <v>5.58494E-3</v>
      </c>
      <c r="O18" s="42">
        <v>3.9477499999999999E-3</v>
      </c>
      <c r="P18" s="42">
        <v>6.9640300000000004E-3</v>
      </c>
      <c r="Q18" s="42">
        <v>6.6631499999999996E-3</v>
      </c>
      <c r="R18" s="42">
        <v>6.1185099999999997E-3</v>
      </c>
      <c r="S18" s="42">
        <v>4.3909700000000001E-3</v>
      </c>
      <c r="T18" s="42">
        <v>7.27022E-3</v>
      </c>
      <c r="U18" s="42">
        <v>5.7860200000000002E-3</v>
      </c>
      <c r="V18" s="42">
        <v>6.33784E-3</v>
      </c>
      <c r="W18" s="42">
        <v>6.6728300000000003E-3</v>
      </c>
      <c r="X18" s="42">
        <v>5.02529E-3</v>
      </c>
      <c r="Y18" s="42">
        <v>4.7078299999999997E-3</v>
      </c>
      <c r="Z18" s="42">
        <v>7.5973899999999999E-3</v>
      </c>
      <c r="AA18" s="43">
        <v>8.6500599999999993E-3</v>
      </c>
      <c r="AB18" s="1">
        <v>1.4188499999999999E-3</v>
      </c>
      <c r="AC18" s="61">
        <v>9.8028899999999999E-3</v>
      </c>
    </row>
    <row r="19" spans="1:29" x14ac:dyDescent="0.45">
      <c r="A19" s="15" t="s">
        <v>30</v>
      </c>
      <c r="B19" s="23">
        <v>0</v>
      </c>
      <c r="C19" s="24">
        <v>44</v>
      </c>
      <c r="D19" s="17">
        <f>VLOOKUP(A19,スポット価格!A:B,2,FALSE)</f>
        <v>113.38200000000001</v>
      </c>
      <c r="E19" s="16">
        <f t="shared" ref="E19:E22" si="3">B19*D19</f>
        <v>0</v>
      </c>
      <c r="F19" s="18">
        <f t="shared" ref="F19:F22" si="4">C19*365/D19/10000</f>
        <v>1.4164505829849534E-2</v>
      </c>
      <c r="G19" s="18">
        <f>SQRT(X15)</f>
        <v>9.051022041736502E-2</v>
      </c>
      <c r="H19" s="17">
        <f t="shared" si="0"/>
        <v>0.1564962030203163</v>
      </c>
      <c r="I19" s="16">
        <f>スポット価格!D20/スポット価格!B14*E19</f>
        <v>0</v>
      </c>
      <c r="K19" s="1" t="s">
        <v>78</v>
      </c>
      <c r="L19" s="62">
        <v>-9.3258000000000002E-4</v>
      </c>
      <c r="M19" s="1">
        <v>7.2606000000000005E-4</v>
      </c>
      <c r="N19" s="1">
        <v>1.7989099999999999E-3</v>
      </c>
      <c r="O19" s="1">
        <v>2.3820099999999999E-3</v>
      </c>
      <c r="P19" s="1">
        <v>2.1193900000000001E-3</v>
      </c>
      <c r="Q19" s="1">
        <v>2.7215799999999999E-3</v>
      </c>
      <c r="R19" s="1">
        <v>3.7547999999999998E-4</v>
      </c>
      <c r="S19" s="1">
        <v>-1.38597E-3</v>
      </c>
      <c r="T19" s="1">
        <v>-9.2714000000000002E-4</v>
      </c>
      <c r="U19" s="1">
        <v>1.22539E-3</v>
      </c>
      <c r="V19" s="1">
        <v>1.71422E-3</v>
      </c>
      <c r="W19" s="1">
        <v>2.1825899999999999E-3</v>
      </c>
      <c r="X19" s="1">
        <v>-1.3351400000000001E-3</v>
      </c>
      <c r="Y19" s="1">
        <v>-3.7283999999999999E-4</v>
      </c>
      <c r="Z19" s="1">
        <v>7.5414999999999998E-4</v>
      </c>
      <c r="AA19" s="1">
        <v>1.4188499999999999E-3</v>
      </c>
      <c r="AB19" s="1">
        <v>3.9802410000000003E-2</v>
      </c>
      <c r="AC19" s="61">
        <v>-1.96889E-3</v>
      </c>
    </row>
    <row r="20" spans="1:29" hidden="1" x14ac:dyDescent="0.45">
      <c r="A20" s="47" t="s">
        <v>34</v>
      </c>
      <c r="B20" s="48">
        <v>0</v>
      </c>
      <c r="C20" s="49">
        <v>40</v>
      </c>
      <c r="D20" s="50">
        <f>VLOOKUP(A20,スポット価格!A:B,2,FALSE)</f>
        <v>122.111</v>
      </c>
      <c r="E20" s="48">
        <f t="shared" si="3"/>
        <v>0</v>
      </c>
      <c r="F20" s="51">
        <f t="shared" si="4"/>
        <v>1.1956334810131765E-2</v>
      </c>
      <c r="G20" s="51">
        <f>SQRT(Y16)</f>
        <v>7.5461182073964364E-2</v>
      </c>
      <c r="H20" s="50">
        <f t="shared" si="0"/>
        <v>0.1584435133604532</v>
      </c>
      <c r="I20" s="48">
        <f>スポット価格!D27/スポット価格!B15*E20</f>
        <v>0</v>
      </c>
      <c r="K20" s="1" t="s">
        <v>80</v>
      </c>
      <c r="L20" s="63">
        <v>1.4521620000000001E-2</v>
      </c>
      <c r="M20" s="64">
        <v>7.6713800000000002E-3</v>
      </c>
      <c r="N20" s="64">
        <v>1.165908E-2</v>
      </c>
      <c r="O20" s="64">
        <v>3.3414500000000001E-3</v>
      </c>
      <c r="P20" s="64">
        <v>1.948718E-2</v>
      </c>
      <c r="Q20" s="64">
        <v>1.517898E-2</v>
      </c>
      <c r="R20" s="64">
        <v>1.9213330000000001E-2</v>
      </c>
      <c r="S20" s="64">
        <v>1.504197E-2</v>
      </c>
      <c r="T20" s="64">
        <v>2.1506049999999999E-2</v>
      </c>
      <c r="U20" s="64">
        <v>8.8070200000000005E-3</v>
      </c>
      <c r="V20" s="64">
        <v>1.041829E-2</v>
      </c>
      <c r="W20" s="64">
        <v>1.029477E-2</v>
      </c>
      <c r="X20" s="64">
        <v>1.4326149999999999E-2</v>
      </c>
      <c r="Y20" s="64">
        <v>1.254128E-2</v>
      </c>
      <c r="Z20" s="64">
        <v>1.5344170000000001E-2</v>
      </c>
      <c r="AA20" s="64">
        <v>9.8028899999999999E-3</v>
      </c>
      <c r="AB20" s="64">
        <v>-1.96889E-3</v>
      </c>
      <c r="AC20" s="65">
        <v>5.359266E-2</v>
      </c>
    </row>
    <row r="21" spans="1:29" ht="17.399999999999999" hidden="1" x14ac:dyDescent="0.5">
      <c r="A21" s="47" t="s">
        <v>36</v>
      </c>
      <c r="B21" s="48">
        <v>0.40952423646861374</v>
      </c>
      <c r="C21" s="49">
        <v>14</v>
      </c>
      <c r="D21" s="50">
        <f>VLOOKUP(A21,スポット価格!A:B,2,FALSE)</f>
        <v>15.545</v>
      </c>
      <c r="E21" s="48">
        <f t="shared" si="3"/>
        <v>6.3660542559046007</v>
      </c>
      <c r="F21" s="51">
        <f t="shared" si="4"/>
        <v>3.2872306207783857E-2</v>
      </c>
      <c r="G21" s="51">
        <f>SQRT(Z17)</f>
        <v>0.10656547283243292</v>
      </c>
      <c r="H21" s="50">
        <f t="shared" si="0"/>
        <v>0.3084705142675373</v>
      </c>
      <c r="I21" s="48">
        <f>スポット価格!D31/スポット価格!B16*E21</f>
        <v>-9.6497859468869923E-4</v>
      </c>
      <c r="K21" s="31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3"/>
      <c r="Y21" s="33"/>
      <c r="Z21" s="33"/>
      <c r="AA21" s="33"/>
    </row>
    <row r="22" spans="1:29" ht="17.399999999999999" hidden="1" x14ac:dyDescent="0.5">
      <c r="A22" s="52" t="s">
        <v>37</v>
      </c>
      <c r="B22" s="53">
        <v>4.3843432033798552E-3</v>
      </c>
      <c r="C22" s="54">
        <v>5</v>
      </c>
      <c r="D22" s="55">
        <f>VLOOKUP(A22,スポット価格!A:B,2,FALSE)</f>
        <v>17.024000000000001</v>
      </c>
      <c r="E22" s="53">
        <f t="shared" si="3"/>
        <v>7.4639058694338664E-2</v>
      </c>
      <c r="F22" s="56">
        <f t="shared" si="4"/>
        <v>1.072015977443609E-2</v>
      </c>
      <c r="G22" s="56">
        <f>SQRT(AA18)</f>
        <v>9.3005698750130358E-2</v>
      </c>
      <c r="H22" s="55">
        <f t="shared" si="0"/>
        <v>0.11526347222267458</v>
      </c>
      <c r="I22" s="53">
        <f>スポット価格!D32/スポット価格!B17*E22</f>
        <v>7.7912074098038996E-6</v>
      </c>
      <c r="K22" s="32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5"/>
      <c r="Y22" s="45"/>
      <c r="Z22" s="45"/>
      <c r="AA22" s="45"/>
    </row>
    <row r="23" spans="1:29" ht="17.399999999999999" x14ac:dyDescent="0.5">
      <c r="A23" s="2"/>
      <c r="B23" s="2"/>
      <c r="C23" s="2"/>
      <c r="D23" s="2"/>
      <c r="E23" s="2"/>
      <c r="F23" s="2"/>
      <c r="G23" s="2"/>
      <c r="H23" s="2"/>
      <c r="I23" s="2"/>
      <c r="K23" s="32"/>
      <c r="L23" s="66" t="s">
        <v>81</v>
      </c>
      <c r="M23" s="67" t="s">
        <v>82</v>
      </c>
      <c r="N23" s="68" t="s">
        <v>83</v>
      </c>
      <c r="O23" s="44"/>
      <c r="P23" s="44"/>
      <c r="Q23" s="44"/>
      <c r="R23" s="44"/>
      <c r="S23" s="44"/>
      <c r="T23" s="44"/>
      <c r="U23" s="44"/>
      <c r="V23" s="44"/>
      <c r="W23" s="44"/>
      <c r="X23" s="45"/>
      <c r="Y23" s="45"/>
      <c r="Z23" s="45"/>
      <c r="AA23" s="45"/>
    </row>
    <row r="24" spans="1:29" ht="17.399999999999999" x14ac:dyDescent="0.5">
      <c r="A24" s="27" t="s">
        <v>54</v>
      </c>
      <c r="B24" s="2"/>
      <c r="C24" s="2"/>
      <c r="D24" s="2"/>
      <c r="E24" s="2"/>
      <c r="F24" s="2"/>
      <c r="G24" s="2"/>
      <c r="H24" s="2"/>
      <c r="I24" s="2"/>
      <c r="K24" s="32"/>
      <c r="L24" s="69" cm="1">
        <f t="array" ref="L24:L39">MMULT($L$3:$AA$18, E7:E22)</f>
        <v>2818.1062701216883</v>
      </c>
      <c r="M24" s="69">
        <f>L24*E7</f>
        <v>-8379103554.0155172</v>
      </c>
      <c r="N24" s="70">
        <f>M24/$D$29/$D$29</f>
        <v>-0.10155542932462859</v>
      </c>
      <c r="O24" s="44"/>
      <c r="P24" s="44"/>
      <c r="Q24" s="44"/>
      <c r="R24" s="44"/>
      <c r="S24" s="44"/>
      <c r="T24" s="44"/>
      <c r="U24" s="44"/>
      <c r="V24" s="44"/>
      <c r="W24" s="44"/>
      <c r="X24" s="45"/>
      <c r="Y24" s="45"/>
      <c r="Z24" s="45"/>
      <c r="AA24" s="45"/>
    </row>
    <row r="25" spans="1:29" ht="17.399999999999999" x14ac:dyDescent="0.5">
      <c r="A25" s="5"/>
      <c r="B25" s="6" t="s">
        <v>57</v>
      </c>
      <c r="C25" s="6" t="s">
        <v>58</v>
      </c>
      <c r="D25" s="6" t="s">
        <v>59</v>
      </c>
      <c r="E25" s="2"/>
      <c r="F25" s="2"/>
      <c r="G25" s="2"/>
      <c r="H25" s="2"/>
      <c r="I25" s="2"/>
      <c r="K25" s="32"/>
      <c r="L25" s="69">
        <v>2154.4903805383478</v>
      </c>
      <c r="M25" s="69">
        <f t="shared" ref="M25:M39" si="5">L25*E8</f>
        <v>-15365842629.922543</v>
      </c>
      <c r="N25" s="70">
        <f t="shared" ref="N25:N39" si="6">M25/$D$29/$D$29</f>
        <v>-0.18623528581033386</v>
      </c>
      <c r="O25" s="44"/>
      <c r="P25" s="44"/>
      <c r="Q25" s="44"/>
      <c r="R25" s="44"/>
      <c r="S25" s="44"/>
      <c r="T25" s="44"/>
      <c r="U25" s="44"/>
      <c r="V25" s="44"/>
      <c r="W25" s="44"/>
      <c r="X25" s="45"/>
      <c r="Y25" s="45"/>
      <c r="Z25" s="45"/>
      <c r="AA25" s="45"/>
    </row>
    <row r="26" spans="1:29" ht="17.399999999999999" x14ac:dyDescent="0.5">
      <c r="A26" s="5" t="s">
        <v>60</v>
      </c>
      <c r="B26" s="12">
        <f>SUMPRODUCT(B7:B22,C7:C22)/10000</f>
        <v>2694.9005755261028</v>
      </c>
      <c r="C26" s="28">
        <f>B26*365/12</f>
        <v>81969.892505585623</v>
      </c>
      <c r="D26" s="28">
        <f>B26*365</f>
        <v>983638.71006702748</v>
      </c>
      <c r="E26" s="2"/>
      <c r="F26" s="2"/>
      <c r="G26" s="2"/>
      <c r="H26" s="2"/>
      <c r="I26" s="2"/>
      <c r="K26" s="32"/>
      <c r="L26" s="69">
        <v>3969.1474435435016</v>
      </c>
      <c r="M26" s="69">
        <f t="shared" si="5"/>
        <v>0</v>
      </c>
      <c r="N26" s="70">
        <f t="shared" si="6"/>
        <v>0</v>
      </c>
      <c r="O26" s="44"/>
      <c r="P26" s="44"/>
      <c r="Q26" s="44"/>
      <c r="R26" s="44"/>
      <c r="S26" s="44"/>
      <c r="T26" s="44"/>
      <c r="U26" s="44"/>
      <c r="V26" s="44"/>
      <c r="W26" s="44"/>
      <c r="X26" s="45"/>
      <c r="Y26" s="45"/>
      <c r="Z26" s="45"/>
      <c r="AA26" s="45"/>
    </row>
    <row r="27" spans="1:29" ht="17.399999999999999" x14ac:dyDescent="0.5">
      <c r="A27" s="27" t="s">
        <v>66</v>
      </c>
      <c r="B27" s="2"/>
      <c r="C27" s="2"/>
      <c r="D27" s="2"/>
      <c r="E27" s="2"/>
      <c r="F27" s="2"/>
      <c r="G27" s="2"/>
      <c r="H27" s="2"/>
      <c r="I27" s="2"/>
      <c r="K27" s="32"/>
      <c r="L27" s="69">
        <v>16.861882925438849</v>
      </c>
      <c r="M27" s="69">
        <f t="shared" si="5"/>
        <v>13257486.83129704</v>
      </c>
      <c r="N27" s="70">
        <f t="shared" si="6"/>
        <v>1.6068183884334022E-4</v>
      </c>
      <c r="O27" s="44"/>
      <c r="P27" s="44"/>
      <c r="Q27" s="44"/>
      <c r="R27" s="44"/>
      <c r="S27" s="44"/>
      <c r="T27" s="44"/>
      <c r="U27" s="44"/>
      <c r="V27" s="44"/>
      <c r="W27" s="44"/>
      <c r="X27" s="45"/>
      <c r="Y27" s="45"/>
      <c r="Z27" s="45"/>
      <c r="AA27" s="45"/>
    </row>
    <row r="28" spans="1:29" ht="17.399999999999999" x14ac:dyDescent="0.5">
      <c r="A28" s="5"/>
      <c r="B28" s="6" t="s">
        <v>57</v>
      </c>
      <c r="C28" s="6" t="s">
        <v>58</v>
      </c>
      <c r="D28" s="6" t="s">
        <v>59</v>
      </c>
      <c r="E28" s="2"/>
      <c r="F28" s="2"/>
      <c r="G28" s="2"/>
      <c r="H28" s="2"/>
      <c r="I28" s="2"/>
      <c r="K28" s="32"/>
      <c r="L28" s="69">
        <v>7260.9846243818811</v>
      </c>
      <c r="M28" s="69">
        <f t="shared" si="5"/>
        <v>0</v>
      </c>
      <c r="N28" s="70">
        <f t="shared" si="6"/>
        <v>0</v>
      </c>
      <c r="O28" s="44"/>
      <c r="P28" s="44"/>
      <c r="Q28" s="44"/>
      <c r="R28" s="44"/>
      <c r="S28" s="44"/>
      <c r="T28" s="44"/>
      <c r="U28" s="44"/>
      <c r="V28" s="44"/>
      <c r="W28" s="44"/>
      <c r="X28" s="45"/>
      <c r="Y28" s="45"/>
      <c r="Z28" s="45"/>
      <c r="AA28" s="45"/>
    </row>
    <row r="29" spans="1:29" ht="17.399999999999999" x14ac:dyDescent="0.5">
      <c r="A29" s="5" t="s">
        <v>61</v>
      </c>
      <c r="B29" s="12" cm="1">
        <f t="array" ref="B29">SQRT(MMULT(MMULT(TRANSPOSE($E$7:$E$22), $L$3:$AA$18), スワップ計算_GMOクリック_100!$E$7:$E$22)/252)</f>
        <v>18094.51451394488</v>
      </c>
      <c r="C29" s="12" cm="1">
        <f t="array" ref="C29">SQRT(MMULT(MMULT(TRANSPOSE($E$7:$E$22), $L$3:$AA$18), スワップ計算_GMOクリック_100!$E$7:$E$22)/12)</f>
        <v>82919.482423629495</v>
      </c>
      <c r="D29" s="12" cm="1">
        <f t="array" ref="D29">SQRT(MMULT(MMULT(TRANSPOSE($E$7:$E$22), $L$3:$AA$18), スワップ計算_GMOクリック_100!$E$7:$E$22)/1)</f>
        <v>287241.51299008157</v>
      </c>
      <c r="E29" s="2"/>
      <c r="F29" s="2"/>
      <c r="G29" s="2"/>
      <c r="H29" s="2"/>
      <c r="I29" s="2"/>
      <c r="K29" s="32"/>
      <c r="L29" s="69">
        <v>4947.6416795799751</v>
      </c>
      <c r="M29" s="69">
        <f t="shared" si="5"/>
        <v>0</v>
      </c>
      <c r="N29" s="70">
        <f t="shared" si="6"/>
        <v>0</v>
      </c>
      <c r="O29" s="44"/>
      <c r="P29" s="44"/>
      <c r="Q29" s="44"/>
      <c r="R29" s="44"/>
      <c r="S29" s="44"/>
      <c r="T29" s="44"/>
      <c r="U29" s="44"/>
      <c r="V29" s="44"/>
      <c r="W29" s="44"/>
      <c r="X29" s="45"/>
      <c r="Y29" s="45"/>
      <c r="Z29" s="45"/>
      <c r="AA29" s="45"/>
    </row>
    <row r="30" spans="1:29" ht="17.399999999999999" x14ac:dyDescent="0.5">
      <c r="A30" s="27" t="s">
        <v>65</v>
      </c>
      <c r="B30" s="2"/>
      <c r="C30" s="2"/>
      <c r="D30" s="2"/>
      <c r="E30" s="2"/>
      <c r="F30" s="2"/>
      <c r="G30" s="2"/>
      <c r="H30" s="2"/>
      <c r="I30" s="2"/>
      <c r="K30" s="32"/>
      <c r="L30" s="69">
        <v>6113.8493828870942</v>
      </c>
      <c r="M30" s="69">
        <f t="shared" si="5"/>
        <v>0</v>
      </c>
      <c r="N30" s="70">
        <f t="shared" si="6"/>
        <v>0</v>
      </c>
      <c r="O30" s="44"/>
      <c r="P30" s="44"/>
      <c r="Q30" s="44"/>
      <c r="R30" s="44"/>
      <c r="S30" s="44"/>
      <c r="T30" s="44"/>
      <c r="U30" s="44"/>
      <c r="V30" s="44"/>
      <c r="W30" s="44"/>
      <c r="X30" s="45"/>
      <c r="Y30" s="45"/>
      <c r="Z30" s="45"/>
      <c r="AA30" s="45"/>
    </row>
    <row r="31" spans="1:29" ht="17.399999999999999" x14ac:dyDescent="0.5">
      <c r="A31" s="5"/>
      <c r="B31" s="6"/>
      <c r="C31" s="6"/>
      <c r="D31" s="6" t="s">
        <v>59</v>
      </c>
      <c r="E31" s="2"/>
      <c r="F31" s="2"/>
      <c r="G31" s="2"/>
      <c r="H31" s="2"/>
      <c r="I31" s="2"/>
      <c r="K31" s="32"/>
      <c r="L31" s="69">
        <v>12193.99063932432</v>
      </c>
      <c r="M31" s="69">
        <f t="shared" si="5"/>
        <v>44251992030.107956</v>
      </c>
      <c r="N31" s="70">
        <f t="shared" si="6"/>
        <v>0.53633780990019897</v>
      </c>
      <c r="O31" s="44"/>
      <c r="P31" s="44"/>
      <c r="Q31" s="44"/>
      <c r="R31" s="44"/>
      <c r="S31" s="44"/>
      <c r="T31" s="44"/>
      <c r="U31" s="44"/>
      <c r="V31" s="44"/>
      <c r="W31" s="44"/>
      <c r="X31" s="45"/>
      <c r="Y31" s="45"/>
      <c r="Z31" s="45"/>
      <c r="AA31" s="45"/>
    </row>
    <row r="32" spans="1:29" ht="17.399999999999999" x14ac:dyDescent="0.5">
      <c r="A32" s="5" t="s">
        <v>65</v>
      </c>
      <c r="B32" s="12"/>
      <c r="C32" s="12"/>
      <c r="D32" s="26">
        <f>D26/D29</f>
        <v>3.4244308903253566</v>
      </c>
      <c r="E32" s="2"/>
      <c r="F32" s="2"/>
      <c r="G32" s="2"/>
      <c r="H32" s="2"/>
      <c r="I32" s="2"/>
      <c r="K32" s="32"/>
      <c r="L32" s="69">
        <v>8403.5473474306455</v>
      </c>
      <c r="M32" s="69">
        <f t="shared" si="5"/>
        <v>0</v>
      </c>
      <c r="N32" s="70">
        <f t="shared" si="6"/>
        <v>0</v>
      </c>
      <c r="O32" s="44"/>
      <c r="P32" s="44"/>
      <c r="Q32" s="44"/>
      <c r="R32" s="44"/>
      <c r="S32" s="44"/>
      <c r="T32" s="44"/>
      <c r="U32" s="44"/>
      <c r="V32" s="44"/>
      <c r="W32" s="44"/>
      <c r="X32" s="45"/>
      <c r="Y32" s="45"/>
      <c r="Z32" s="45"/>
      <c r="AA32" s="45"/>
    </row>
    <row r="33" spans="1:27" ht="17.399999999999999" x14ac:dyDescent="0.5">
      <c r="A33" s="2"/>
      <c r="B33" s="2"/>
      <c r="C33" s="2"/>
      <c r="D33" s="2"/>
      <c r="E33" s="2"/>
      <c r="F33" s="2"/>
      <c r="G33" s="2"/>
      <c r="H33" s="2"/>
      <c r="I33" s="2"/>
      <c r="K33" s="32"/>
      <c r="L33" s="69">
        <v>5316.5415591531473</v>
      </c>
      <c r="M33" s="69">
        <f t="shared" si="5"/>
        <v>5843347029.1665144</v>
      </c>
      <c r="N33" s="70">
        <f t="shared" si="6"/>
        <v>7.0821850143552897E-2</v>
      </c>
      <c r="O33" s="44"/>
      <c r="P33" s="44"/>
      <c r="Q33" s="44"/>
      <c r="R33" s="44"/>
      <c r="S33" s="44"/>
      <c r="T33" s="44"/>
      <c r="U33" s="44"/>
      <c r="V33" s="44"/>
      <c r="W33" s="44"/>
      <c r="X33" s="45"/>
      <c r="Y33" s="45"/>
      <c r="Z33" s="45"/>
      <c r="AA33" s="45"/>
    </row>
    <row r="34" spans="1:27" ht="17.399999999999999" x14ac:dyDescent="0.5">
      <c r="A34" s="2"/>
      <c r="B34" s="2"/>
      <c r="C34" s="2"/>
      <c r="D34" s="2"/>
      <c r="E34" s="2"/>
      <c r="F34" s="2"/>
      <c r="G34" s="2"/>
      <c r="H34" s="2"/>
      <c r="I34" s="2"/>
      <c r="K34" s="33"/>
      <c r="L34" s="72">
        <v>11869.76928866703</v>
      </c>
      <c r="M34" s="69">
        <f t="shared" si="5"/>
        <v>56144008735.39505</v>
      </c>
      <c r="N34" s="70">
        <f t="shared" si="6"/>
        <v>0.68047003768037972</v>
      </c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</row>
    <row r="35" spans="1:27" ht="17.399999999999999" x14ac:dyDescent="0.5">
      <c r="A35" s="2"/>
      <c r="B35" s="2"/>
      <c r="C35" s="2"/>
      <c r="D35" s="2"/>
      <c r="E35" s="2"/>
      <c r="F35" s="2"/>
      <c r="G35" s="2"/>
      <c r="H35" s="2"/>
      <c r="I35" s="2"/>
      <c r="K35" s="33"/>
      <c r="L35" s="72">
        <v>7559.0987430656214</v>
      </c>
      <c r="M35" s="69">
        <f t="shared" si="5"/>
        <v>0</v>
      </c>
      <c r="N35" s="70">
        <f t="shared" si="6"/>
        <v>0</v>
      </c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</row>
    <row r="36" spans="1:27" ht="17.399999999999999" x14ac:dyDescent="0.5">
      <c r="A36" s="2"/>
      <c r="B36" s="2"/>
      <c r="C36" s="2"/>
      <c r="D36" s="2"/>
      <c r="E36" s="2"/>
      <c r="F36" s="2"/>
      <c r="G36" s="2"/>
      <c r="H36" s="2"/>
      <c r="I36" s="2"/>
      <c r="K36" s="33"/>
      <c r="L36" s="72">
        <v>3289.5467780296035</v>
      </c>
      <c r="M36" s="69">
        <f t="shared" si="5"/>
        <v>0</v>
      </c>
      <c r="N36" s="70">
        <f t="shared" si="6"/>
        <v>0</v>
      </c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</row>
    <row r="37" spans="1:27" ht="17.399999999999999" x14ac:dyDescent="0.5">
      <c r="A37" s="2"/>
      <c r="B37" s="2"/>
      <c r="C37" s="2"/>
      <c r="D37" s="2"/>
      <c r="E37" s="2"/>
      <c r="F37" s="2"/>
      <c r="G37" s="2"/>
      <c r="H37" s="2"/>
      <c r="I37" s="2"/>
      <c r="K37" s="33"/>
      <c r="L37" s="72">
        <v>3118.1469390990628</v>
      </c>
      <c r="M37" s="71">
        <f t="shared" si="5"/>
        <v>0</v>
      </c>
      <c r="N37" s="70">
        <f t="shared" si="6"/>
        <v>0</v>
      </c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</row>
    <row r="38" spans="1:27" ht="17.399999999999999" x14ac:dyDescent="0.5">
      <c r="A38" s="2"/>
      <c r="B38" s="2"/>
      <c r="C38" s="2"/>
      <c r="D38" s="2"/>
      <c r="E38" s="2"/>
      <c r="F38" s="2"/>
      <c r="G38" s="2"/>
      <c r="H38" s="2"/>
      <c r="I38" s="2"/>
      <c r="L38" s="67">
        <v>4299.5954344073798</v>
      </c>
      <c r="M38" s="71">
        <f t="shared" si="5"/>
        <v>27371.457813877092</v>
      </c>
      <c r="N38" s="70">
        <f t="shared" si="6"/>
        <v>3.3174433656415707E-7</v>
      </c>
    </row>
    <row r="39" spans="1:27" ht="17.399999999999999" x14ac:dyDescent="0.5">
      <c r="A39" s="2"/>
      <c r="B39" s="2"/>
      <c r="C39" s="2"/>
      <c r="D39" s="2"/>
      <c r="E39" s="2"/>
      <c r="F39" s="2"/>
      <c r="G39" s="2"/>
      <c r="H39" s="2"/>
      <c r="I39" s="2"/>
      <c r="L39" s="67">
        <v>4231.1712164492765</v>
      </c>
      <c r="M39" s="71">
        <f t="shared" si="5"/>
        <v>315.81063677035388</v>
      </c>
      <c r="N39" s="70">
        <f t="shared" si="6"/>
        <v>3.8276510841219555E-9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FADD6-B129-4245-B801-D27D129B7446}">
  <dimension ref="A1:AC39"/>
  <sheetViews>
    <sheetView zoomScale="70" zoomScaleNormal="70" workbookViewId="0">
      <selection activeCell="I16" sqref="I16"/>
    </sheetView>
  </sheetViews>
  <sheetFormatPr defaultRowHeight="15" x14ac:dyDescent="0.45"/>
  <cols>
    <col min="1" max="1" width="12.8984375" style="1" customWidth="1"/>
    <col min="2" max="9" width="12.69921875" style="1" customWidth="1"/>
    <col min="10" max="10" width="11.69921875" style="1" customWidth="1"/>
    <col min="11" max="11" width="8.796875" style="1"/>
    <col min="12" max="12" width="11.69921875" style="1" bestFit="1" customWidth="1"/>
    <col min="13" max="13" width="11.69921875" style="1" customWidth="1"/>
    <col min="14" max="27" width="11.69921875" style="1" bestFit="1" customWidth="1"/>
    <col min="28" max="16384" width="8.796875" style="1"/>
  </cols>
  <sheetData>
    <row r="1" spans="1:29" x14ac:dyDescent="0.45">
      <c r="A1" s="2" t="s">
        <v>63</v>
      </c>
      <c r="B1" s="25">
        <v>500000</v>
      </c>
      <c r="C1" s="2"/>
      <c r="D1" s="2"/>
      <c r="E1" s="2"/>
      <c r="F1" s="2"/>
      <c r="G1" s="2"/>
      <c r="H1" s="2"/>
      <c r="I1" s="2"/>
      <c r="K1" s="1" t="s">
        <v>84</v>
      </c>
    </row>
    <row r="2" spans="1:29" ht="17.399999999999999" x14ac:dyDescent="0.5">
      <c r="A2" s="2" t="s">
        <v>64</v>
      </c>
      <c r="B2" s="3" cm="1">
        <f t="array" ref="B2">SUM(ABS(E7:E22))/B1</f>
        <v>19.94538088138663</v>
      </c>
      <c r="C2" s="30"/>
      <c r="D2" s="30"/>
      <c r="E2" s="2"/>
      <c r="F2" s="2"/>
      <c r="G2" s="2"/>
      <c r="H2" s="2"/>
      <c r="I2" s="2"/>
      <c r="K2" s="31"/>
      <c r="L2" s="32" t="s">
        <v>0</v>
      </c>
      <c r="M2" s="32" t="s">
        <v>1</v>
      </c>
      <c r="N2" s="32" t="s">
        <v>2</v>
      </c>
      <c r="O2" s="32" t="s">
        <v>29</v>
      </c>
      <c r="P2" s="32" t="s">
        <v>3</v>
      </c>
      <c r="Q2" s="32" t="s">
        <v>4</v>
      </c>
      <c r="R2" s="32" t="s">
        <v>5</v>
      </c>
      <c r="S2" s="32" t="s">
        <v>6</v>
      </c>
      <c r="T2" s="32" t="s">
        <v>7</v>
      </c>
      <c r="U2" s="32" t="s">
        <v>8</v>
      </c>
      <c r="V2" s="32" t="s">
        <v>9</v>
      </c>
      <c r="W2" s="32" t="s">
        <v>35</v>
      </c>
      <c r="X2" s="33" t="s">
        <v>30</v>
      </c>
      <c r="Y2" s="33" t="s">
        <v>34</v>
      </c>
      <c r="Z2" s="33" t="s">
        <v>36</v>
      </c>
      <c r="AA2" s="33" t="s">
        <v>37</v>
      </c>
      <c r="AB2" s="1" t="s">
        <v>77</v>
      </c>
      <c r="AC2" s="1" t="s">
        <v>79</v>
      </c>
    </row>
    <row r="3" spans="1:29" ht="17.399999999999999" x14ac:dyDescent="0.5">
      <c r="A3" s="2" t="s">
        <v>73</v>
      </c>
      <c r="B3" s="13">
        <f>SUM(I7:I22)</f>
        <v>9877.6198038660168</v>
      </c>
      <c r="C3" s="30"/>
      <c r="D3" s="30"/>
      <c r="E3" s="2"/>
      <c r="F3" s="2"/>
      <c r="G3" s="2"/>
      <c r="H3" s="2"/>
      <c r="I3" s="2"/>
      <c r="K3" s="46" t="s">
        <v>0</v>
      </c>
      <c r="L3" s="34">
        <v>9.3859400000000006E-3</v>
      </c>
      <c r="M3" s="35">
        <v>4.3702599999999999E-3</v>
      </c>
      <c r="N3" s="35">
        <v>5.3964E-3</v>
      </c>
      <c r="O3" s="35">
        <v>3.41311E-3</v>
      </c>
      <c r="P3" s="35">
        <v>6.3662099999999998E-3</v>
      </c>
      <c r="Q3" s="35">
        <v>5.37405E-3</v>
      </c>
      <c r="R3" s="35">
        <v>7.4539999999999997E-3</v>
      </c>
      <c r="S3" s="35">
        <v>9.5975599999999998E-3</v>
      </c>
      <c r="T3" s="35">
        <v>9.1170699999999997E-3</v>
      </c>
      <c r="U3" s="35">
        <v>3.8729699999999999E-3</v>
      </c>
      <c r="V3" s="35">
        <v>4.2546099999999998E-3</v>
      </c>
      <c r="W3" s="35">
        <v>4.3968100000000001E-3</v>
      </c>
      <c r="X3" s="36">
        <v>7.3571599999999997E-3</v>
      </c>
      <c r="Y3" s="36">
        <v>6.3888399999999998E-3</v>
      </c>
      <c r="Z3" s="36">
        <v>5.5791E-3</v>
      </c>
      <c r="AA3" s="37">
        <v>4.0057900000000004E-3</v>
      </c>
      <c r="AB3" s="57">
        <v>-9.3258000000000002E-4</v>
      </c>
      <c r="AC3" s="58">
        <v>1.4521620000000001E-2</v>
      </c>
    </row>
    <row r="4" spans="1:29" ht="17.399999999999999" x14ac:dyDescent="0.5">
      <c r="A4" s="2" t="s">
        <v>76</v>
      </c>
      <c r="B4" s="13">
        <f>-SUM(E7:E22)</f>
        <v>-48442.440693314602</v>
      </c>
      <c r="C4" s="30"/>
      <c r="D4" s="30"/>
      <c r="E4" s="2"/>
      <c r="F4" s="2"/>
      <c r="G4" s="2"/>
      <c r="H4" s="2"/>
      <c r="I4" s="2"/>
      <c r="K4" s="46" t="s">
        <v>1</v>
      </c>
      <c r="L4" s="38">
        <v>4.3702599999999999E-3</v>
      </c>
      <c r="M4" s="59">
        <v>5.4535900000000003E-3</v>
      </c>
      <c r="N4" s="59">
        <v>4.8539899999999999E-3</v>
      </c>
      <c r="O4" s="59">
        <v>4.1679100000000004E-3</v>
      </c>
      <c r="P4" s="59">
        <v>5.4754199999999999E-3</v>
      </c>
      <c r="Q4" s="59">
        <v>5.2630799999999998E-3</v>
      </c>
      <c r="R4" s="59">
        <v>5.2981399999999998E-3</v>
      </c>
      <c r="S4" s="59">
        <v>4.7388100000000004E-3</v>
      </c>
      <c r="T4" s="59">
        <v>6.5272500000000001E-3</v>
      </c>
      <c r="U4" s="59">
        <v>5.4746999999999999E-3</v>
      </c>
      <c r="V4" s="59">
        <v>5.8250200000000002E-3</v>
      </c>
      <c r="W4" s="59">
        <v>5.9520399999999996E-3</v>
      </c>
      <c r="X4" s="60">
        <v>4.7023000000000004E-3</v>
      </c>
      <c r="Y4" s="60">
        <v>4.4797099999999996E-3</v>
      </c>
      <c r="Z4" s="60">
        <v>5.4220800000000001E-3</v>
      </c>
      <c r="AA4" s="39">
        <v>5.5011799999999996E-3</v>
      </c>
      <c r="AB4" s="1">
        <v>7.2606000000000005E-4</v>
      </c>
      <c r="AC4" s="61">
        <v>7.6713800000000002E-3</v>
      </c>
    </row>
    <row r="5" spans="1:29" ht="17.399999999999999" x14ac:dyDescent="0.5">
      <c r="A5" s="27" t="s">
        <v>67</v>
      </c>
      <c r="B5" s="2"/>
      <c r="C5" s="2"/>
      <c r="D5" s="2"/>
      <c r="E5" s="2"/>
      <c r="F5" s="2"/>
      <c r="G5" s="2"/>
      <c r="H5" s="2"/>
      <c r="I5" s="4"/>
      <c r="K5" s="46" t="s">
        <v>2</v>
      </c>
      <c r="L5" s="38">
        <v>5.3964E-3</v>
      </c>
      <c r="M5" s="59">
        <v>4.8539899999999999E-3</v>
      </c>
      <c r="N5" s="59">
        <v>6.5252299999999999E-3</v>
      </c>
      <c r="O5" s="59">
        <v>3.4196600000000001E-3</v>
      </c>
      <c r="P5" s="59">
        <v>6.70398E-3</v>
      </c>
      <c r="Q5" s="59">
        <v>6.2451900000000003E-3</v>
      </c>
      <c r="R5" s="59">
        <v>6.7734600000000002E-3</v>
      </c>
      <c r="S5" s="59">
        <v>5.5287499999999998E-3</v>
      </c>
      <c r="T5" s="59">
        <v>7.9497500000000002E-3</v>
      </c>
      <c r="U5" s="59">
        <v>4.9084599999999999E-3</v>
      </c>
      <c r="V5" s="59">
        <v>5.5995000000000003E-3</v>
      </c>
      <c r="W5" s="59">
        <v>5.6495299999999998E-3</v>
      </c>
      <c r="X5" s="60">
        <v>5.4181200000000002E-3</v>
      </c>
      <c r="Y5" s="60">
        <v>5.0656599999999996E-3</v>
      </c>
      <c r="Z5" s="60">
        <v>6.4262299999999998E-3</v>
      </c>
      <c r="AA5" s="39">
        <v>5.58494E-3</v>
      </c>
      <c r="AB5" s="1">
        <v>1.7989099999999999E-3</v>
      </c>
      <c r="AC5" s="61">
        <v>1.165908E-2</v>
      </c>
    </row>
    <row r="6" spans="1:29" ht="17.399999999999999" x14ac:dyDescent="0.5">
      <c r="A6" s="5"/>
      <c r="B6" s="6" t="s">
        <v>53</v>
      </c>
      <c r="C6" s="6" t="s">
        <v>54</v>
      </c>
      <c r="D6" s="6" t="s">
        <v>55</v>
      </c>
      <c r="E6" s="6" t="s">
        <v>56</v>
      </c>
      <c r="F6" s="6" t="s">
        <v>62</v>
      </c>
      <c r="G6" s="6" t="s">
        <v>74</v>
      </c>
      <c r="H6" s="6" t="s">
        <v>65</v>
      </c>
      <c r="I6" s="6" t="s">
        <v>73</v>
      </c>
      <c r="K6" s="46" t="s">
        <v>29</v>
      </c>
      <c r="L6" s="38">
        <v>3.41311E-3</v>
      </c>
      <c r="M6" s="59">
        <v>4.1679100000000004E-3</v>
      </c>
      <c r="N6" s="59">
        <v>3.4196600000000001E-3</v>
      </c>
      <c r="O6" s="59">
        <v>5.3125999999999998E-3</v>
      </c>
      <c r="P6" s="59">
        <v>3.43101E-3</v>
      </c>
      <c r="Q6" s="59">
        <v>3.5541700000000002E-3</v>
      </c>
      <c r="R6" s="59">
        <v>3.2797E-3</v>
      </c>
      <c r="S6" s="59">
        <v>3.5131899999999998E-3</v>
      </c>
      <c r="T6" s="59">
        <v>4.2490100000000001E-3</v>
      </c>
      <c r="U6" s="59">
        <v>4.0412699999999996E-3</v>
      </c>
      <c r="V6" s="59">
        <v>3.9159800000000003E-3</v>
      </c>
      <c r="W6" s="59">
        <v>4.1902500000000004E-3</v>
      </c>
      <c r="X6" s="60">
        <v>3.6359999999999999E-3</v>
      </c>
      <c r="Y6" s="60">
        <v>3.2899600000000002E-3</v>
      </c>
      <c r="Z6" s="60">
        <v>3.3379999999999998E-3</v>
      </c>
      <c r="AA6" s="39">
        <v>3.9477499999999999E-3</v>
      </c>
      <c r="AB6" s="1">
        <v>2.3820099999999999E-3</v>
      </c>
      <c r="AC6" s="61">
        <v>3.3414500000000001E-3</v>
      </c>
    </row>
    <row r="7" spans="1:29" ht="17.399999999999999" x14ac:dyDescent="0.5">
      <c r="A7" s="73" t="s">
        <v>0</v>
      </c>
      <c r="B7" s="19">
        <v>-6000</v>
      </c>
      <c r="C7" s="20">
        <v>140</v>
      </c>
      <c r="D7" s="9">
        <f>VLOOKUP(A7,スポット価格!A:B,2,FALSE)</f>
        <v>156.49</v>
      </c>
      <c r="E7" s="8">
        <f>B7*D7</f>
        <v>-938940</v>
      </c>
      <c r="F7" s="10">
        <f>C7*365/D7/10000</f>
        <v>3.2653843696082818E-2</v>
      </c>
      <c r="G7" s="10">
        <f>SQRT(L3)</f>
        <v>9.6881061100712568E-2</v>
      </c>
      <c r="H7" s="9">
        <f t="shared" ref="H7:H22" si="0">F7/G7</f>
        <v>0.33705084693630227</v>
      </c>
      <c r="I7" s="13">
        <f>スポット価格!D2/スポット価格!B2*E7</f>
        <v>1133.9985507079678</v>
      </c>
      <c r="K7" s="46" t="s">
        <v>3</v>
      </c>
      <c r="L7" s="38">
        <v>6.3662099999999998E-3</v>
      </c>
      <c r="M7" s="59">
        <v>5.4754199999999999E-3</v>
      </c>
      <c r="N7" s="59">
        <v>6.70398E-3</v>
      </c>
      <c r="O7" s="59">
        <v>3.43101E-3</v>
      </c>
      <c r="P7" s="59">
        <v>1.215248E-2</v>
      </c>
      <c r="Q7" s="59">
        <v>1.02474E-2</v>
      </c>
      <c r="R7" s="59">
        <v>9.8452000000000001E-3</v>
      </c>
      <c r="S7" s="59">
        <v>6.61182E-3</v>
      </c>
      <c r="T7" s="59">
        <v>1.132621E-2</v>
      </c>
      <c r="U7" s="59">
        <v>5.8920400000000003E-3</v>
      </c>
      <c r="V7" s="59">
        <v>6.7806799999999999E-3</v>
      </c>
      <c r="W7" s="59">
        <v>6.7680800000000001E-3</v>
      </c>
      <c r="X7" s="60">
        <v>7.6660900000000004E-3</v>
      </c>
      <c r="Y7" s="60">
        <v>6.6606299999999998E-3</v>
      </c>
      <c r="Z7" s="60">
        <v>9.4660100000000004E-3</v>
      </c>
      <c r="AA7" s="39">
        <v>6.9640300000000004E-3</v>
      </c>
      <c r="AB7" s="1">
        <v>2.1193900000000001E-3</v>
      </c>
      <c r="AC7" s="61">
        <v>1.948718E-2</v>
      </c>
    </row>
    <row r="8" spans="1:29" ht="17.399999999999999" x14ac:dyDescent="0.5">
      <c r="A8" s="27" t="s">
        <v>1</v>
      </c>
      <c r="B8" s="21">
        <v>-22000</v>
      </c>
      <c r="C8" s="22">
        <v>105</v>
      </c>
      <c r="D8" s="11">
        <f>VLOOKUP(A8,スポット価格!A:B,2,FALSE)</f>
        <v>182.87200000000001</v>
      </c>
      <c r="E8" s="13">
        <f t="shared" ref="E8:E22" si="1">B8*D8</f>
        <v>-4023184.0000000005</v>
      </c>
      <c r="F8" s="14">
        <f t="shared" ref="F8:F22" si="2">C8*365/D8/10000</f>
        <v>2.0957281595870333E-2</v>
      </c>
      <c r="G8" s="14">
        <f>SQRT(M4)</f>
        <v>7.3848425846459315E-2</v>
      </c>
      <c r="H8" s="11">
        <f t="shared" si="0"/>
        <v>0.28378779040521873</v>
      </c>
      <c r="I8" s="13">
        <f>スポット価格!D3/スポット価格!B3*E8</f>
        <v>5411.98224337599</v>
      </c>
      <c r="K8" s="46" t="s">
        <v>4</v>
      </c>
      <c r="L8" s="38">
        <v>5.37405E-3</v>
      </c>
      <c r="M8" s="59">
        <v>5.2630799999999998E-3</v>
      </c>
      <c r="N8" s="59">
        <v>6.2451900000000003E-3</v>
      </c>
      <c r="O8" s="59">
        <v>3.5541700000000002E-3</v>
      </c>
      <c r="P8" s="59">
        <v>1.02474E-2</v>
      </c>
      <c r="Q8" s="59">
        <v>1.004993E-2</v>
      </c>
      <c r="R8" s="59">
        <v>8.3137899999999997E-3</v>
      </c>
      <c r="S8" s="59">
        <v>5.6308199999999999E-3</v>
      </c>
      <c r="T8" s="59">
        <v>9.4883299999999997E-3</v>
      </c>
      <c r="U8" s="59">
        <v>5.5844800000000002E-3</v>
      </c>
      <c r="V8" s="59">
        <v>6.1513999999999996E-3</v>
      </c>
      <c r="W8" s="59">
        <v>6.2893000000000003E-3</v>
      </c>
      <c r="X8" s="60">
        <v>6.63724E-3</v>
      </c>
      <c r="Y8" s="60">
        <v>5.8672500000000001E-3</v>
      </c>
      <c r="Z8" s="60">
        <v>8.3406999999999995E-3</v>
      </c>
      <c r="AA8" s="39">
        <v>6.6631499999999996E-3</v>
      </c>
      <c r="AB8" s="1">
        <v>2.7215799999999999E-3</v>
      </c>
      <c r="AC8" s="61">
        <v>1.517898E-2</v>
      </c>
    </row>
    <row r="9" spans="1:29" ht="17.399999999999999" x14ac:dyDescent="0.5">
      <c r="A9" s="27" t="s">
        <v>2</v>
      </c>
      <c r="B9" s="21">
        <v>0</v>
      </c>
      <c r="C9" s="22">
        <v>200</v>
      </c>
      <c r="D9" s="11">
        <f>VLOOKUP(A9,スポット価格!A:B,2,FALSE)</f>
        <v>211.107</v>
      </c>
      <c r="E9" s="13">
        <f t="shared" si="1"/>
        <v>0</v>
      </c>
      <c r="F9" s="14">
        <f t="shared" si="2"/>
        <v>3.4579620761035872E-2</v>
      </c>
      <c r="G9" s="14">
        <f>SQRT(N5)</f>
        <v>8.0778895758731442E-2</v>
      </c>
      <c r="H9" s="11">
        <f t="shared" si="0"/>
        <v>0.42807741349074008</v>
      </c>
      <c r="I9" s="13">
        <f>スポット価格!D4/スポット価格!B4*E9</f>
        <v>0</v>
      </c>
      <c r="K9" s="46" t="s">
        <v>5</v>
      </c>
      <c r="L9" s="38">
        <v>7.4539999999999997E-3</v>
      </c>
      <c r="M9" s="59">
        <v>5.2981399999999998E-3</v>
      </c>
      <c r="N9" s="59">
        <v>6.7734600000000002E-3</v>
      </c>
      <c r="O9" s="59">
        <v>3.2797E-3</v>
      </c>
      <c r="P9" s="59">
        <v>9.8452000000000001E-3</v>
      </c>
      <c r="Q9" s="59">
        <v>8.3137899999999997E-3</v>
      </c>
      <c r="R9" s="59">
        <v>1.6083090000000001E-2</v>
      </c>
      <c r="S9" s="59">
        <v>7.7668499999999996E-3</v>
      </c>
      <c r="T9" s="59">
        <v>1.232344E-2</v>
      </c>
      <c r="U9" s="59">
        <v>5.5338100000000001E-3</v>
      </c>
      <c r="V9" s="59">
        <v>6.1768600000000002E-3</v>
      </c>
      <c r="W9" s="59">
        <v>6.3584699999999997E-3</v>
      </c>
      <c r="X9" s="60">
        <v>7.6442000000000003E-3</v>
      </c>
      <c r="Y9" s="60">
        <v>7.0797000000000004E-3</v>
      </c>
      <c r="Z9" s="60">
        <v>8.8890299999999992E-3</v>
      </c>
      <c r="AA9" s="39">
        <v>6.1185099999999997E-3</v>
      </c>
      <c r="AB9" s="1">
        <v>3.7547999999999998E-4</v>
      </c>
      <c r="AC9" s="61">
        <v>1.9213330000000001E-2</v>
      </c>
    </row>
    <row r="10" spans="1:29" ht="17.399999999999999" x14ac:dyDescent="0.5">
      <c r="A10" s="2" t="s">
        <v>29</v>
      </c>
      <c r="B10" s="21">
        <v>2000</v>
      </c>
      <c r="C10" s="22">
        <v>-12</v>
      </c>
      <c r="D10" s="11">
        <f>VLOOKUP(A10,スポット価格!A:B,2,FALSE)</f>
        <v>196.56</v>
      </c>
      <c r="E10" s="13">
        <f t="shared" si="1"/>
        <v>393120</v>
      </c>
      <c r="F10" s="14">
        <f t="shared" si="2"/>
        <v>-2.2283272283272282E-3</v>
      </c>
      <c r="G10" s="14">
        <f>SQRT(O6)</f>
        <v>7.2887584676678649E-2</v>
      </c>
      <c r="H10" s="11">
        <f t="shared" si="0"/>
        <v>-3.0572109615263614E-2</v>
      </c>
      <c r="I10" s="13">
        <f>スポット価格!D19/スポット価格!B19*E10</f>
        <v>-624</v>
      </c>
      <c r="K10" s="46" t="s">
        <v>6</v>
      </c>
      <c r="L10" s="38">
        <v>9.5975599999999998E-3</v>
      </c>
      <c r="M10" s="59">
        <v>4.7388100000000004E-3</v>
      </c>
      <c r="N10" s="59">
        <v>5.5287499999999998E-3</v>
      </c>
      <c r="O10" s="59">
        <v>3.5131899999999998E-3</v>
      </c>
      <c r="P10" s="59">
        <v>6.61182E-3</v>
      </c>
      <c r="Q10" s="59">
        <v>5.6308199999999999E-3</v>
      </c>
      <c r="R10" s="59">
        <v>7.7668499999999996E-3</v>
      </c>
      <c r="S10" s="59">
        <v>1.2284170000000001E-2</v>
      </c>
      <c r="T10" s="59">
        <v>9.6882400000000007E-3</v>
      </c>
      <c r="U10" s="59">
        <v>4.1639600000000004E-3</v>
      </c>
      <c r="V10" s="59">
        <v>4.78006E-3</v>
      </c>
      <c r="W10" s="59">
        <v>4.86303E-3</v>
      </c>
      <c r="X10" s="60">
        <v>7.6405099999999997E-3</v>
      </c>
      <c r="Y10" s="60">
        <v>6.5766100000000001E-3</v>
      </c>
      <c r="Z10" s="60">
        <v>5.7432100000000003E-3</v>
      </c>
      <c r="AA10" s="39">
        <v>4.3909700000000001E-3</v>
      </c>
      <c r="AB10" s="1">
        <v>-1.38597E-3</v>
      </c>
      <c r="AC10" s="61">
        <v>1.504197E-2</v>
      </c>
    </row>
    <row r="11" spans="1:29" ht="17.399999999999999" x14ac:dyDescent="0.5">
      <c r="A11" s="2" t="s">
        <v>3</v>
      </c>
      <c r="B11" s="21">
        <v>0</v>
      </c>
      <c r="C11" s="22">
        <v>85</v>
      </c>
      <c r="D11" s="11">
        <f>VLOOKUP(A11,スポット価格!A:B,2,FALSE)</f>
        <v>105.379</v>
      </c>
      <c r="E11" s="13">
        <f t="shared" si="1"/>
        <v>0</v>
      </c>
      <c r="F11" s="14">
        <f t="shared" si="2"/>
        <v>2.9441349794551094E-2</v>
      </c>
      <c r="G11" s="14">
        <f>SQRT(P7)</f>
        <v>0.11023828735970094</v>
      </c>
      <c r="H11" s="11">
        <f t="shared" si="0"/>
        <v>0.26707009424489453</v>
      </c>
      <c r="I11" s="13">
        <f>スポット価格!D5/スポット価格!B5*E11</f>
        <v>0</v>
      </c>
      <c r="K11" s="46" t="s">
        <v>7</v>
      </c>
      <c r="L11" s="38">
        <v>9.1170699999999997E-3</v>
      </c>
      <c r="M11" s="59">
        <v>6.5272500000000001E-3</v>
      </c>
      <c r="N11" s="59">
        <v>7.9497500000000002E-3</v>
      </c>
      <c r="O11" s="59">
        <v>4.2490100000000001E-3</v>
      </c>
      <c r="P11" s="59">
        <v>1.132621E-2</v>
      </c>
      <c r="Q11" s="59">
        <v>9.4883299999999997E-3</v>
      </c>
      <c r="R11" s="59">
        <v>1.232344E-2</v>
      </c>
      <c r="S11" s="59">
        <v>9.6882400000000007E-3</v>
      </c>
      <c r="T11" s="59">
        <v>1.7432679999999999E-2</v>
      </c>
      <c r="U11" s="59">
        <v>6.7121500000000001E-3</v>
      </c>
      <c r="V11" s="59">
        <v>7.6505599999999998E-3</v>
      </c>
      <c r="W11" s="59">
        <v>7.84551E-3</v>
      </c>
      <c r="X11" s="60">
        <v>9.4692000000000005E-3</v>
      </c>
      <c r="Y11" s="60">
        <v>7.8828000000000006E-3</v>
      </c>
      <c r="Z11" s="60">
        <v>1.0135460000000001E-2</v>
      </c>
      <c r="AA11" s="39">
        <v>7.27022E-3</v>
      </c>
      <c r="AB11" s="1">
        <v>-9.2714000000000002E-4</v>
      </c>
      <c r="AC11" s="61">
        <v>2.1506049999999999E-2</v>
      </c>
    </row>
    <row r="12" spans="1:29" ht="17.399999999999999" x14ac:dyDescent="0.5">
      <c r="A12" s="2" t="s">
        <v>4</v>
      </c>
      <c r="B12" s="21">
        <v>0</v>
      </c>
      <c r="C12" s="22">
        <v>41</v>
      </c>
      <c r="D12" s="11">
        <f>VLOOKUP(A12,スポット価格!A:B,2,FALSE)</f>
        <v>90.587999999999994</v>
      </c>
      <c r="E12" s="13">
        <f t="shared" si="1"/>
        <v>0</v>
      </c>
      <c r="F12" s="14">
        <f t="shared" si="2"/>
        <v>1.6519848103501569E-2</v>
      </c>
      <c r="G12" s="14">
        <f>SQRT(Q8)</f>
        <v>0.10024933914994154</v>
      </c>
      <c r="H12" s="11">
        <f t="shared" si="0"/>
        <v>0.16478760103139495</v>
      </c>
      <c r="I12" s="13">
        <f>スポット価格!D6/スポット価格!B6*E12</f>
        <v>0</v>
      </c>
      <c r="K12" s="46" t="s">
        <v>8</v>
      </c>
      <c r="L12" s="38">
        <v>3.8729699999999999E-3</v>
      </c>
      <c r="M12" s="59">
        <v>5.4746999999999999E-3</v>
      </c>
      <c r="N12" s="59">
        <v>4.9084599999999999E-3</v>
      </c>
      <c r="O12" s="59">
        <v>4.0412699999999996E-3</v>
      </c>
      <c r="P12" s="59">
        <v>5.8920400000000003E-3</v>
      </c>
      <c r="Q12" s="59">
        <v>5.5844800000000002E-3</v>
      </c>
      <c r="R12" s="59">
        <v>5.5338100000000001E-3</v>
      </c>
      <c r="S12" s="59">
        <v>4.1639600000000004E-3</v>
      </c>
      <c r="T12" s="59">
        <v>6.7121500000000001E-3</v>
      </c>
      <c r="U12" s="59">
        <v>6.5550799999999996E-3</v>
      </c>
      <c r="V12" s="59">
        <v>6.4238100000000003E-3</v>
      </c>
      <c r="W12" s="59">
        <v>6.5141299999999999E-3</v>
      </c>
      <c r="X12" s="60">
        <v>4.47147E-3</v>
      </c>
      <c r="Y12" s="60">
        <v>4.3709899999999999E-3</v>
      </c>
      <c r="Z12" s="60">
        <v>5.6115999999999996E-3</v>
      </c>
      <c r="AA12" s="39">
        <v>5.7860200000000002E-3</v>
      </c>
      <c r="AB12" s="1">
        <v>1.22539E-3</v>
      </c>
      <c r="AC12" s="61">
        <v>8.8070200000000005E-3</v>
      </c>
    </row>
    <row r="13" spans="1:29" ht="17.399999999999999" x14ac:dyDescent="0.5">
      <c r="A13" s="2" t="s">
        <v>5</v>
      </c>
      <c r="B13" s="21">
        <v>0</v>
      </c>
      <c r="C13" s="22">
        <v>15</v>
      </c>
      <c r="D13" s="11">
        <f>VLOOKUP(A13,スポット価格!A:B,2,FALSE)</f>
        <v>9.5129999999999999</v>
      </c>
      <c r="E13" s="13">
        <f t="shared" si="1"/>
        <v>0</v>
      </c>
      <c r="F13" s="14">
        <f t="shared" si="2"/>
        <v>5.7552822453484705E-2</v>
      </c>
      <c r="G13" s="14">
        <f>SQRT(R9)</f>
        <v>0.12681912316366173</v>
      </c>
      <c r="H13" s="11">
        <f t="shared" si="0"/>
        <v>0.45381817046008149</v>
      </c>
      <c r="I13" s="13">
        <f>スポット価格!D7/スポット価格!B7*E13</f>
        <v>0</v>
      </c>
      <c r="K13" s="46" t="s">
        <v>9</v>
      </c>
      <c r="L13" s="38">
        <v>4.2546099999999998E-3</v>
      </c>
      <c r="M13" s="59">
        <v>5.8250200000000002E-3</v>
      </c>
      <c r="N13" s="59">
        <v>5.5995000000000003E-3</v>
      </c>
      <c r="O13" s="59">
        <v>3.9159800000000003E-3</v>
      </c>
      <c r="P13" s="59">
        <v>6.7806799999999999E-3</v>
      </c>
      <c r="Q13" s="59">
        <v>6.1513999999999996E-3</v>
      </c>
      <c r="R13" s="59">
        <v>6.1768600000000002E-3</v>
      </c>
      <c r="S13" s="59">
        <v>4.78006E-3</v>
      </c>
      <c r="T13" s="59">
        <v>7.6505599999999998E-3</v>
      </c>
      <c r="U13" s="59">
        <v>6.4238100000000003E-3</v>
      </c>
      <c r="V13" s="59">
        <v>8.1560299999999999E-3</v>
      </c>
      <c r="W13" s="59">
        <v>7.3953600000000001E-3</v>
      </c>
      <c r="X13" s="60">
        <v>4.9050200000000004E-3</v>
      </c>
      <c r="Y13" s="60">
        <v>4.8215899999999997E-3</v>
      </c>
      <c r="Z13" s="60">
        <v>6.3264300000000001E-3</v>
      </c>
      <c r="AA13" s="39">
        <v>6.33784E-3</v>
      </c>
      <c r="AB13" s="1">
        <v>1.71422E-3</v>
      </c>
      <c r="AC13" s="61">
        <v>1.041829E-2</v>
      </c>
    </row>
    <row r="14" spans="1:29" ht="17.399999999999999" x14ac:dyDescent="0.5">
      <c r="A14" s="2" t="s">
        <v>6</v>
      </c>
      <c r="B14" s="21">
        <v>360000</v>
      </c>
      <c r="C14" s="29">
        <v>12</v>
      </c>
      <c r="D14" s="11">
        <f>VLOOKUP(A14,スポット価格!A:B,2,FALSE)</f>
        <v>3.629</v>
      </c>
      <c r="E14" s="13">
        <f t="shared" si="1"/>
        <v>1306440</v>
      </c>
      <c r="F14" s="14">
        <f t="shared" si="2"/>
        <v>0.12069440617249931</v>
      </c>
      <c r="G14" s="14">
        <f>SQRT(S10)</f>
        <v>0.11083397493548627</v>
      </c>
      <c r="H14" s="11">
        <f t="shared" si="0"/>
        <v>1.0889657818620377</v>
      </c>
      <c r="I14" s="13">
        <f>スポット価格!D8/スポット価格!B8*E14</f>
        <v>3955.6399669694465</v>
      </c>
      <c r="K14" s="46" t="s">
        <v>35</v>
      </c>
      <c r="L14" s="38">
        <v>4.3968100000000001E-3</v>
      </c>
      <c r="M14" s="59">
        <v>5.9520399999999996E-3</v>
      </c>
      <c r="N14" s="59">
        <v>5.6495299999999998E-3</v>
      </c>
      <c r="O14" s="59">
        <v>4.1902500000000004E-3</v>
      </c>
      <c r="P14" s="59">
        <v>6.7680800000000001E-3</v>
      </c>
      <c r="Q14" s="59">
        <v>6.2893000000000003E-3</v>
      </c>
      <c r="R14" s="59">
        <v>6.3584699999999997E-3</v>
      </c>
      <c r="S14" s="59">
        <v>4.86303E-3</v>
      </c>
      <c r="T14" s="59">
        <v>7.84551E-3</v>
      </c>
      <c r="U14" s="59">
        <v>6.5141299999999999E-3</v>
      </c>
      <c r="V14" s="59">
        <v>7.3953600000000001E-3</v>
      </c>
      <c r="W14" s="59">
        <v>8.2066199999999995E-3</v>
      </c>
      <c r="X14" s="60">
        <v>4.9407299999999999E-3</v>
      </c>
      <c r="Y14" s="60">
        <v>4.9658799999999998E-3</v>
      </c>
      <c r="Z14" s="60">
        <v>6.4936600000000001E-3</v>
      </c>
      <c r="AA14" s="39">
        <v>6.6728300000000003E-3</v>
      </c>
      <c r="AB14" s="1">
        <v>2.1825899999999999E-3</v>
      </c>
      <c r="AC14" s="61">
        <v>1.029477E-2</v>
      </c>
    </row>
    <row r="15" spans="1:29" ht="17.399999999999999" x14ac:dyDescent="0.45">
      <c r="A15" s="2" t="s">
        <v>7</v>
      </c>
      <c r="B15" s="21">
        <v>0</v>
      </c>
      <c r="C15" s="22">
        <v>16</v>
      </c>
      <c r="D15" s="11">
        <f>VLOOKUP(A15,スポット価格!A:B,2,FALSE)</f>
        <v>8.7050000000000001</v>
      </c>
      <c r="E15" s="13">
        <f t="shared" si="1"/>
        <v>0</v>
      </c>
      <c r="F15" s="14">
        <f t="shared" si="2"/>
        <v>6.708788052843194E-2</v>
      </c>
      <c r="G15" s="14">
        <f>SQRT(T11)</f>
        <v>0.13203287469414576</v>
      </c>
      <c r="H15" s="11">
        <f t="shared" si="0"/>
        <v>0.50811497275842143</v>
      </c>
      <c r="I15" s="13">
        <f>スポット価格!D9/スポット価格!B9*E15</f>
        <v>0</v>
      </c>
      <c r="K15" s="46" t="s">
        <v>30</v>
      </c>
      <c r="L15" s="40">
        <v>7.3571599999999997E-3</v>
      </c>
      <c r="M15" s="60">
        <v>4.7023000000000004E-3</v>
      </c>
      <c r="N15" s="60">
        <v>5.4181200000000002E-3</v>
      </c>
      <c r="O15" s="60">
        <v>3.6359999999999999E-3</v>
      </c>
      <c r="P15" s="60">
        <v>7.6660900000000004E-3</v>
      </c>
      <c r="Q15" s="60">
        <v>6.63724E-3</v>
      </c>
      <c r="R15" s="60">
        <v>7.6442000000000003E-3</v>
      </c>
      <c r="S15" s="60">
        <v>7.6405099999999997E-3</v>
      </c>
      <c r="T15" s="60">
        <v>9.4692000000000005E-3</v>
      </c>
      <c r="U15" s="60">
        <v>4.47147E-3</v>
      </c>
      <c r="V15" s="60">
        <v>4.9050200000000004E-3</v>
      </c>
      <c r="W15" s="60">
        <v>4.9407299999999999E-3</v>
      </c>
      <c r="X15" s="60">
        <v>8.1921000000000008E-3</v>
      </c>
      <c r="Y15" s="60">
        <v>6.0683600000000001E-3</v>
      </c>
      <c r="Z15" s="60">
        <v>6.5930299999999997E-3</v>
      </c>
      <c r="AA15" s="39">
        <v>5.02529E-3</v>
      </c>
      <c r="AB15" s="1">
        <v>-1.3351400000000001E-3</v>
      </c>
      <c r="AC15" s="61">
        <v>1.4326149999999999E-2</v>
      </c>
    </row>
    <row r="16" spans="1:29" ht="17.399999999999999" x14ac:dyDescent="0.45">
      <c r="A16" s="2" t="s">
        <v>8</v>
      </c>
      <c r="B16" s="21">
        <v>0</v>
      </c>
      <c r="C16" s="22">
        <v>12</v>
      </c>
      <c r="D16" s="11">
        <f>VLOOKUP(A16,スポット価格!A:B,2,FALSE)</f>
        <v>7.5279999999999996</v>
      </c>
      <c r="E16" s="13">
        <f t="shared" si="1"/>
        <v>0</v>
      </c>
      <c r="F16" s="14">
        <f t="shared" si="2"/>
        <v>5.8182784272051015E-2</v>
      </c>
      <c r="G16" s="14">
        <f>SQRT(U12)</f>
        <v>8.0963448543154334E-2</v>
      </c>
      <c r="H16" s="11">
        <f t="shared" si="0"/>
        <v>0.7186302624083386</v>
      </c>
      <c r="I16" s="13">
        <f>スポット価格!D10/スポット価格!B10*E16</f>
        <v>0</v>
      </c>
      <c r="K16" s="46" t="s">
        <v>34</v>
      </c>
      <c r="L16" s="40">
        <v>6.3888399999999998E-3</v>
      </c>
      <c r="M16" s="60">
        <v>4.4797099999999996E-3</v>
      </c>
      <c r="N16" s="60">
        <v>5.0656599999999996E-3</v>
      </c>
      <c r="O16" s="60">
        <v>3.2899600000000002E-3</v>
      </c>
      <c r="P16" s="60">
        <v>6.6606299999999998E-3</v>
      </c>
      <c r="Q16" s="60">
        <v>5.8672500000000001E-3</v>
      </c>
      <c r="R16" s="60">
        <v>7.0797000000000004E-3</v>
      </c>
      <c r="S16" s="60">
        <v>6.5766100000000001E-3</v>
      </c>
      <c r="T16" s="60">
        <v>7.8828000000000006E-3</v>
      </c>
      <c r="U16" s="60">
        <v>4.3709899999999999E-3</v>
      </c>
      <c r="V16" s="60">
        <v>4.8215899999999997E-3</v>
      </c>
      <c r="W16" s="60">
        <v>4.9658799999999998E-3</v>
      </c>
      <c r="X16" s="60">
        <v>6.0683600000000001E-3</v>
      </c>
      <c r="Y16" s="60">
        <v>5.6943899999999997E-3</v>
      </c>
      <c r="Z16" s="60">
        <v>5.7819600000000001E-3</v>
      </c>
      <c r="AA16" s="39">
        <v>4.7078299999999997E-3</v>
      </c>
      <c r="AB16" s="1">
        <v>-3.7283999999999999E-4</v>
      </c>
      <c r="AC16" s="61">
        <v>1.254128E-2</v>
      </c>
    </row>
    <row r="17" spans="1:29" ht="17.399999999999999" x14ac:dyDescent="0.45">
      <c r="A17" s="2" t="s">
        <v>9</v>
      </c>
      <c r="B17" s="21">
        <v>7000000</v>
      </c>
      <c r="C17" s="22">
        <v>2</v>
      </c>
      <c r="D17" s="11">
        <f>VLOOKUP(A17,スポット価格!A:B,2,FALSE)</f>
        <v>0.47299999999999998</v>
      </c>
      <c r="E17" s="13">
        <f t="shared" si="1"/>
        <v>3311000</v>
      </c>
      <c r="F17" s="14">
        <f t="shared" si="2"/>
        <v>0.15433403805496829</v>
      </c>
      <c r="G17" s="14">
        <f>SQRT(V13)</f>
        <v>9.0310741332357586E-2</v>
      </c>
      <c r="H17" s="11">
        <f t="shared" si="0"/>
        <v>1.7089222807616538</v>
      </c>
      <c r="I17" s="13">
        <f>スポット価格!D11/スポット価格!B11*E17</f>
        <v>0</v>
      </c>
      <c r="K17" s="46" t="s">
        <v>36</v>
      </c>
      <c r="L17" s="40">
        <v>5.5791E-3</v>
      </c>
      <c r="M17" s="60">
        <v>5.4220800000000001E-3</v>
      </c>
      <c r="N17" s="60">
        <v>6.4262299999999998E-3</v>
      </c>
      <c r="O17" s="60">
        <v>3.3379999999999998E-3</v>
      </c>
      <c r="P17" s="60">
        <v>9.4660100000000004E-3</v>
      </c>
      <c r="Q17" s="60">
        <v>8.3406999999999995E-3</v>
      </c>
      <c r="R17" s="60">
        <v>8.8890299999999992E-3</v>
      </c>
      <c r="S17" s="60">
        <v>5.7432100000000003E-3</v>
      </c>
      <c r="T17" s="60">
        <v>1.0135460000000001E-2</v>
      </c>
      <c r="U17" s="60">
        <v>5.6115999999999996E-3</v>
      </c>
      <c r="V17" s="60">
        <v>6.3264300000000001E-3</v>
      </c>
      <c r="W17" s="60">
        <v>6.4936600000000001E-3</v>
      </c>
      <c r="X17" s="60">
        <v>6.5930299999999997E-3</v>
      </c>
      <c r="Y17" s="60">
        <v>5.7819600000000001E-3</v>
      </c>
      <c r="Z17" s="60">
        <v>1.13562E-2</v>
      </c>
      <c r="AA17" s="39">
        <v>7.5973899999999999E-3</v>
      </c>
      <c r="AB17" s="1">
        <v>7.5414999999999998E-4</v>
      </c>
      <c r="AC17" s="61">
        <v>1.5344170000000001E-2</v>
      </c>
    </row>
    <row r="18" spans="1:29" ht="17.399999999999999" x14ac:dyDescent="0.45">
      <c r="A18" s="2" t="s">
        <v>35</v>
      </c>
      <c r="B18" s="21">
        <v>0</v>
      </c>
      <c r="C18" s="22">
        <v>41</v>
      </c>
      <c r="D18" s="11">
        <f>VLOOKUP(A18,スポット価格!A:B,2,FALSE)</f>
        <v>43.384</v>
      </c>
      <c r="E18" s="13">
        <f t="shared" si="1"/>
        <v>0</v>
      </c>
      <c r="F18" s="14">
        <f t="shared" si="2"/>
        <v>3.4494283606859667E-2</v>
      </c>
      <c r="G18" s="14">
        <f>SQRT(W14)</f>
        <v>9.0590396842049434E-2</v>
      </c>
      <c r="H18" s="11">
        <f t="shared" si="0"/>
        <v>0.38077196711040812</v>
      </c>
      <c r="I18" s="13">
        <f>スポット価格!D28/スポット価格!B28*E18</f>
        <v>0</v>
      </c>
      <c r="K18" s="46" t="s">
        <v>37</v>
      </c>
      <c r="L18" s="41">
        <v>4.0057900000000004E-3</v>
      </c>
      <c r="M18" s="42">
        <v>5.5011799999999996E-3</v>
      </c>
      <c r="N18" s="42">
        <v>5.58494E-3</v>
      </c>
      <c r="O18" s="42">
        <v>3.9477499999999999E-3</v>
      </c>
      <c r="P18" s="42">
        <v>6.9640300000000004E-3</v>
      </c>
      <c r="Q18" s="42">
        <v>6.6631499999999996E-3</v>
      </c>
      <c r="R18" s="42">
        <v>6.1185099999999997E-3</v>
      </c>
      <c r="S18" s="42">
        <v>4.3909700000000001E-3</v>
      </c>
      <c r="T18" s="42">
        <v>7.27022E-3</v>
      </c>
      <c r="U18" s="42">
        <v>5.7860200000000002E-3</v>
      </c>
      <c r="V18" s="42">
        <v>6.33784E-3</v>
      </c>
      <c r="W18" s="42">
        <v>6.6728300000000003E-3</v>
      </c>
      <c r="X18" s="42">
        <v>5.02529E-3</v>
      </c>
      <c r="Y18" s="42">
        <v>4.7078299999999997E-3</v>
      </c>
      <c r="Z18" s="42">
        <v>7.5973899999999999E-3</v>
      </c>
      <c r="AA18" s="43">
        <v>8.6500599999999993E-3</v>
      </c>
      <c r="AB18" s="1">
        <v>1.4188499999999999E-3</v>
      </c>
      <c r="AC18" s="61">
        <v>9.8028899999999999E-3</v>
      </c>
    </row>
    <row r="19" spans="1:29" x14ac:dyDescent="0.45">
      <c r="A19" s="15" t="s">
        <v>30</v>
      </c>
      <c r="B19" s="23">
        <v>0</v>
      </c>
      <c r="C19" s="24">
        <v>44</v>
      </c>
      <c r="D19" s="17">
        <f>VLOOKUP(A19,スポット価格!A:B,2,FALSE)</f>
        <v>113.38200000000001</v>
      </c>
      <c r="E19" s="16">
        <f t="shared" si="1"/>
        <v>0</v>
      </c>
      <c r="F19" s="18">
        <f t="shared" si="2"/>
        <v>1.4164505829849534E-2</v>
      </c>
      <c r="G19" s="18">
        <f>SQRT(X15)</f>
        <v>9.051022041736502E-2</v>
      </c>
      <c r="H19" s="17">
        <f t="shared" si="0"/>
        <v>0.1564962030203163</v>
      </c>
      <c r="I19" s="16">
        <f>スポット価格!D20/スポット価格!B14*E19</f>
        <v>0</v>
      </c>
      <c r="K19" s="1" t="s">
        <v>78</v>
      </c>
      <c r="L19" s="62">
        <v>-9.3258000000000002E-4</v>
      </c>
      <c r="M19" s="1">
        <v>7.2606000000000005E-4</v>
      </c>
      <c r="N19" s="1">
        <v>1.7989099999999999E-3</v>
      </c>
      <c r="O19" s="1">
        <v>2.3820099999999999E-3</v>
      </c>
      <c r="P19" s="1">
        <v>2.1193900000000001E-3</v>
      </c>
      <c r="Q19" s="1">
        <v>2.7215799999999999E-3</v>
      </c>
      <c r="R19" s="1">
        <v>3.7547999999999998E-4</v>
      </c>
      <c r="S19" s="1">
        <v>-1.38597E-3</v>
      </c>
      <c r="T19" s="1">
        <v>-9.2714000000000002E-4</v>
      </c>
      <c r="U19" s="1">
        <v>1.22539E-3</v>
      </c>
      <c r="V19" s="1">
        <v>1.71422E-3</v>
      </c>
      <c r="W19" s="1">
        <v>2.1825899999999999E-3</v>
      </c>
      <c r="X19" s="1">
        <v>-1.3351400000000001E-3</v>
      </c>
      <c r="Y19" s="1">
        <v>-3.7283999999999999E-4</v>
      </c>
      <c r="Z19" s="1">
        <v>7.5414999999999998E-4</v>
      </c>
      <c r="AA19" s="1">
        <v>1.4188499999999999E-3</v>
      </c>
      <c r="AB19" s="1">
        <v>3.9802410000000003E-2</v>
      </c>
      <c r="AC19" s="61">
        <v>-1.96889E-3</v>
      </c>
    </row>
    <row r="20" spans="1:29" hidden="1" x14ac:dyDescent="0.45">
      <c r="A20" s="47" t="s">
        <v>34</v>
      </c>
      <c r="B20" s="48">
        <v>0</v>
      </c>
      <c r="C20" s="49">
        <v>40</v>
      </c>
      <c r="D20" s="50">
        <f>VLOOKUP(A20,スポット価格!A:B,2,FALSE)</f>
        <v>122.111</v>
      </c>
      <c r="E20" s="48">
        <f t="shared" si="1"/>
        <v>0</v>
      </c>
      <c r="F20" s="51">
        <f t="shared" si="2"/>
        <v>1.1956334810131765E-2</v>
      </c>
      <c r="G20" s="51">
        <f>SQRT(Y16)</f>
        <v>7.5461182073964364E-2</v>
      </c>
      <c r="H20" s="50">
        <f t="shared" si="0"/>
        <v>0.1584435133604532</v>
      </c>
      <c r="I20" s="48">
        <f>スポット価格!D27/スポット価格!B15*E20</f>
        <v>0</v>
      </c>
      <c r="K20" s="1" t="s">
        <v>80</v>
      </c>
      <c r="L20" s="63">
        <v>1.4521620000000001E-2</v>
      </c>
      <c r="M20" s="64">
        <v>7.6713800000000002E-3</v>
      </c>
      <c r="N20" s="64">
        <v>1.165908E-2</v>
      </c>
      <c r="O20" s="64">
        <v>3.3414500000000001E-3</v>
      </c>
      <c r="P20" s="64">
        <v>1.948718E-2</v>
      </c>
      <c r="Q20" s="64">
        <v>1.517898E-2</v>
      </c>
      <c r="R20" s="64">
        <v>1.9213330000000001E-2</v>
      </c>
      <c r="S20" s="64">
        <v>1.504197E-2</v>
      </c>
      <c r="T20" s="64">
        <v>2.1506049999999999E-2</v>
      </c>
      <c r="U20" s="64">
        <v>8.8070200000000005E-3</v>
      </c>
      <c r="V20" s="64">
        <v>1.041829E-2</v>
      </c>
      <c r="W20" s="64">
        <v>1.029477E-2</v>
      </c>
      <c r="X20" s="64">
        <v>1.4326149999999999E-2</v>
      </c>
      <c r="Y20" s="64">
        <v>1.254128E-2</v>
      </c>
      <c r="Z20" s="64">
        <v>1.5344170000000001E-2</v>
      </c>
      <c r="AA20" s="64">
        <v>9.8028899999999999E-3</v>
      </c>
      <c r="AB20" s="64">
        <v>-1.96889E-3</v>
      </c>
      <c r="AC20" s="65">
        <v>5.359266E-2</v>
      </c>
    </row>
    <row r="21" spans="1:29" ht="17.399999999999999" hidden="1" x14ac:dyDescent="0.5">
      <c r="A21" s="47" t="s">
        <v>36</v>
      </c>
      <c r="B21" s="48">
        <v>0.40952423646861374</v>
      </c>
      <c r="C21" s="49">
        <v>14</v>
      </c>
      <c r="D21" s="50">
        <f>VLOOKUP(A21,スポット価格!A:B,2,FALSE)</f>
        <v>15.545</v>
      </c>
      <c r="E21" s="48">
        <f t="shared" si="1"/>
        <v>6.3660542559046007</v>
      </c>
      <c r="F21" s="51">
        <f t="shared" si="2"/>
        <v>3.2872306207783857E-2</v>
      </c>
      <c r="G21" s="51">
        <f>SQRT(Z17)</f>
        <v>0.10656547283243292</v>
      </c>
      <c r="H21" s="50">
        <f t="shared" si="0"/>
        <v>0.3084705142675373</v>
      </c>
      <c r="I21" s="48">
        <f>スポット価格!D31/スポット価格!B16*E21</f>
        <v>-9.6497859468869923E-4</v>
      </c>
      <c r="K21" s="31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3"/>
      <c r="Y21" s="33"/>
      <c r="Z21" s="33"/>
      <c r="AA21" s="33"/>
    </row>
    <row r="22" spans="1:29" ht="17.399999999999999" hidden="1" x14ac:dyDescent="0.5">
      <c r="A22" s="52" t="s">
        <v>37</v>
      </c>
      <c r="B22" s="53">
        <v>4.3843432033798552E-3</v>
      </c>
      <c r="C22" s="54">
        <v>5</v>
      </c>
      <c r="D22" s="55">
        <f>VLOOKUP(A22,スポット価格!A:B,2,FALSE)</f>
        <v>17.024000000000001</v>
      </c>
      <c r="E22" s="53">
        <f t="shared" si="1"/>
        <v>7.4639058694338664E-2</v>
      </c>
      <c r="F22" s="56">
        <f t="shared" si="2"/>
        <v>1.072015977443609E-2</v>
      </c>
      <c r="G22" s="56">
        <f>SQRT(AA18)</f>
        <v>9.3005698750130358E-2</v>
      </c>
      <c r="H22" s="55">
        <f t="shared" si="0"/>
        <v>0.11526347222267458</v>
      </c>
      <c r="I22" s="53">
        <f>スポット価格!D32/スポット価格!B17*E22</f>
        <v>7.7912074098038996E-6</v>
      </c>
      <c r="K22" s="32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5"/>
      <c r="Y22" s="45"/>
      <c r="Z22" s="45"/>
      <c r="AA22" s="45"/>
    </row>
    <row r="23" spans="1:29" ht="17.399999999999999" x14ac:dyDescent="0.5">
      <c r="A23" s="2"/>
      <c r="B23" s="2"/>
      <c r="C23" s="2"/>
      <c r="D23" s="2"/>
      <c r="E23" s="2"/>
      <c r="F23" s="2"/>
      <c r="G23" s="2"/>
      <c r="H23" s="2"/>
      <c r="I23" s="2"/>
      <c r="K23" s="32"/>
      <c r="L23" s="66" t="s">
        <v>81</v>
      </c>
      <c r="M23" s="67" t="s">
        <v>82</v>
      </c>
      <c r="N23" s="68" t="s">
        <v>83</v>
      </c>
      <c r="O23" s="44"/>
      <c r="P23" s="44"/>
      <c r="Q23" s="44"/>
      <c r="R23" s="44"/>
      <c r="S23" s="44"/>
      <c r="T23" s="44"/>
      <c r="U23" s="44"/>
      <c r="V23" s="44"/>
      <c r="W23" s="44"/>
      <c r="X23" s="45"/>
      <c r="Y23" s="45"/>
      <c r="Z23" s="45"/>
      <c r="AA23" s="45"/>
    </row>
    <row r="24" spans="1:29" ht="17.399999999999999" x14ac:dyDescent="0.5">
      <c r="A24" s="27" t="s">
        <v>54</v>
      </c>
      <c r="B24" s="2"/>
      <c r="C24" s="2"/>
      <c r="D24" s="2"/>
      <c r="E24" s="2"/>
      <c r="F24" s="2"/>
      <c r="G24" s="2"/>
      <c r="H24" s="2"/>
      <c r="I24" s="2"/>
      <c r="K24" s="32"/>
      <c r="L24" s="69" cm="1">
        <f t="array" ref="L24:L39">MMULT($L$3:$AA$18, E7:E22)</f>
        <v>1572.2530040016875</v>
      </c>
      <c r="M24" s="69">
        <f>L24*E7</f>
        <v>-1476251235.5773444</v>
      </c>
      <c r="N24" s="70">
        <f>M24/$D$29/$D$29</f>
        <v>-5.8547165139630743E-2</v>
      </c>
      <c r="O24" s="44"/>
      <c r="P24" s="44"/>
      <c r="Q24" s="44"/>
      <c r="R24" s="44"/>
      <c r="S24" s="44"/>
      <c r="T24" s="44"/>
      <c r="U24" s="44"/>
      <c r="V24" s="44"/>
      <c r="W24" s="44"/>
      <c r="X24" s="45"/>
      <c r="Y24" s="45"/>
      <c r="Z24" s="45"/>
      <c r="AA24" s="45"/>
    </row>
    <row r="25" spans="1:29" ht="17.399999999999999" x14ac:dyDescent="0.5">
      <c r="A25" s="5"/>
      <c r="B25" s="6" t="s">
        <v>57</v>
      </c>
      <c r="C25" s="6" t="s">
        <v>58</v>
      </c>
      <c r="D25" s="6" t="s">
        <v>59</v>
      </c>
      <c r="E25" s="2"/>
      <c r="F25" s="2"/>
      <c r="G25" s="2"/>
      <c r="H25" s="2"/>
      <c r="I25" s="2"/>
      <c r="K25" s="32"/>
      <c r="L25" s="69">
        <v>1071.9279084983577</v>
      </c>
      <c r="M25" s="69">
        <f t="shared" ref="M25:M39" si="3">L25*E8</f>
        <v>-4312563210.6240578</v>
      </c>
      <c r="N25" s="70">
        <f t="shared" ref="N25:N39" si="4">M25/$D$29/$D$29</f>
        <v>-0.17103345581198287</v>
      </c>
      <c r="O25" s="44"/>
      <c r="P25" s="44"/>
      <c r="Q25" s="44"/>
      <c r="R25" s="44"/>
      <c r="S25" s="44"/>
      <c r="T25" s="44"/>
      <c r="U25" s="44"/>
      <c r="V25" s="44"/>
      <c r="W25" s="44"/>
      <c r="X25" s="45"/>
      <c r="Y25" s="45"/>
      <c r="Z25" s="45"/>
      <c r="AA25" s="45"/>
    </row>
    <row r="26" spans="1:29" ht="17.399999999999999" x14ac:dyDescent="0.5">
      <c r="A26" s="5" t="s">
        <v>60</v>
      </c>
      <c r="B26" s="12">
        <f>SUMPRODUCT(B7:B22,C7:C22)/10000</f>
        <v>1514.6005755261026</v>
      </c>
      <c r="C26" s="28">
        <f>B26*365/12</f>
        <v>46069.100838918959</v>
      </c>
      <c r="D26" s="28">
        <f>B26*365</f>
        <v>552829.21006702748</v>
      </c>
      <c r="E26" s="2"/>
      <c r="F26" s="2"/>
      <c r="G26" s="2"/>
      <c r="H26" s="2"/>
      <c r="I26" s="2"/>
      <c r="K26" s="32"/>
      <c r="L26" s="69">
        <v>2511.9119956235049</v>
      </c>
      <c r="M26" s="69">
        <f t="shared" si="3"/>
        <v>0</v>
      </c>
      <c r="N26" s="70">
        <f t="shared" si="4"/>
        <v>0</v>
      </c>
      <c r="O26" s="44"/>
      <c r="P26" s="44"/>
      <c r="Q26" s="44"/>
      <c r="R26" s="44"/>
      <c r="S26" s="44"/>
      <c r="T26" s="44"/>
      <c r="U26" s="44"/>
      <c r="V26" s="44"/>
      <c r="W26" s="44"/>
      <c r="X26" s="45"/>
      <c r="Y26" s="45"/>
      <c r="Z26" s="45"/>
      <c r="AA26" s="45"/>
    </row>
    <row r="27" spans="1:29" ht="17.399999999999999" x14ac:dyDescent="0.5">
      <c r="A27" s="27" t="s">
        <v>66</v>
      </c>
      <c r="B27" s="2"/>
      <c r="C27" s="2"/>
      <c r="D27" s="2"/>
      <c r="E27" s="2"/>
      <c r="F27" s="2"/>
      <c r="G27" s="2"/>
      <c r="H27" s="2"/>
      <c r="I27" s="2"/>
      <c r="K27" s="32"/>
      <c r="L27" s="69">
        <v>-328.88174869454849</v>
      </c>
      <c r="M27" s="69">
        <f t="shared" si="3"/>
        <v>-129289993.0468009</v>
      </c>
      <c r="N27" s="70">
        <f t="shared" si="4"/>
        <v>-5.1275571470410291E-3</v>
      </c>
      <c r="O27" s="44"/>
      <c r="P27" s="44"/>
      <c r="Q27" s="44"/>
      <c r="R27" s="44"/>
      <c r="S27" s="44"/>
      <c r="T27" s="44"/>
      <c r="U27" s="44"/>
      <c r="V27" s="44"/>
      <c r="W27" s="44"/>
      <c r="X27" s="45"/>
      <c r="Y27" s="45"/>
      <c r="Z27" s="45"/>
      <c r="AA27" s="45"/>
    </row>
    <row r="28" spans="1:29" ht="17.399999999999999" x14ac:dyDescent="0.5">
      <c r="A28" s="5"/>
      <c r="B28" s="6" t="s">
        <v>57</v>
      </c>
      <c r="C28" s="6" t="s">
        <v>58</v>
      </c>
      <c r="D28" s="6" t="s">
        <v>59</v>
      </c>
      <c r="E28" s="2"/>
      <c r="F28" s="2"/>
      <c r="G28" s="2"/>
      <c r="H28" s="2"/>
      <c r="I28" s="2"/>
      <c r="K28" s="32"/>
      <c r="L28" s="69">
        <v>4431.5256782418855</v>
      </c>
      <c r="M28" s="69">
        <f t="shared" si="3"/>
        <v>0</v>
      </c>
      <c r="N28" s="70">
        <f t="shared" si="4"/>
        <v>0</v>
      </c>
      <c r="O28" s="44"/>
      <c r="P28" s="44"/>
      <c r="Q28" s="44"/>
      <c r="R28" s="44"/>
      <c r="S28" s="44"/>
      <c r="T28" s="44"/>
      <c r="U28" s="44"/>
      <c r="V28" s="44"/>
      <c r="W28" s="44"/>
      <c r="X28" s="45"/>
      <c r="Y28" s="45"/>
      <c r="Z28" s="45"/>
      <c r="AA28" s="45"/>
    </row>
    <row r="29" spans="1:29" ht="17.399999999999999" x14ac:dyDescent="0.5">
      <c r="A29" s="5" t="s">
        <v>61</v>
      </c>
      <c r="B29" s="12" cm="1">
        <f t="array" ref="B29">SQRT(MMULT(MMULT(TRANSPOSE($E$7:$E$22), $L$3:$AA$18), スワップ計算_GMOクリック_50!$E$7:$E$22)/252)</f>
        <v>10002.923121456</v>
      </c>
      <c r="C29" s="12" cm="1">
        <f t="array" ref="C29">SQRT(MMULT(MMULT(TRANSPOSE($E$7:$E$22), $L$3:$AA$18), スワップ計算_GMOクリック_50!$E$7:$E$22)/12)</f>
        <v>45839.152374896075</v>
      </c>
      <c r="D29" s="12" cm="1">
        <f t="array" ref="D29">SQRT(MMULT(MMULT(TRANSPOSE($E$7:$E$22), $L$3:$AA$18), スワップ計算_GMOクリック_50!$E$7:$E$22)/1)</f>
        <v>158791.48177842313</v>
      </c>
      <c r="E29" s="2"/>
      <c r="F29" s="2"/>
      <c r="G29" s="2"/>
      <c r="H29" s="2"/>
      <c r="I29" s="2"/>
      <c r="K29" s="32"/>
      <c r="L29" s="69">
        <v>2900.6330321599676</v>
      </c>
      <c r="M29" s="69">
        <f t="shared" si="3"/>
        <v>0</v>
      </c>
      <c r="N29" s="70">
        <f t="shared" si="4"/>
        <v>0</v>
      </c>
      <c r="O29" s="44"/>
      <c r="P29" s="44"/>
      <c r="Q29" s="44"/>
      <c r="R29" s="44"/>
      <c r="S29" s="44"/>
      <c r="T29" s="44"/>
      <c r="U29" s="44"/>
      <c r="V29" s="44"/>
      <c r="W29" s="44"/>
      <c r="X29" s="45"/>
      <c r="Y29" s="45"/>
      <c r="Z29" s="45"/>
      <c r="AA29" s="45"/>
    </row>
    <row r="30" spans="1:29" ht="17.399999999999999" x14ac:dyDescent="0.5">
      <c r="A30" s="27" t="s">
        <v>65</v>
      </c>
      <c r="B30" s="2"/>
      <c r="C30" s="2"/>
      <c r="D30" s="2"/>
      <c r="E30" s="2"/>
      <c r="F30" s="2"/>
      <c r="G30" s="2"/>
      <c r="H30" s="2"/>
      <c r="I30" s="2"/>
      <c r="K30" s="32"/>
      <c r="L30" s="69">
        <v>3573.6288449670919</v>
      </c>
      <c r="M30" s="69">
        <f t="shared" si="3"/>
        <v>0</v>
      </c>
      <c r="N30" s="70">
        <f t="shared" si="4"/>
        <v>0</v>
      </c>
      <c r="O30" s="44"/>
      <c r="P30" s="44"/>
      <c r="Q30" s="44"/>
      <c r="R30" s="44"/>
      <c r="S30" s="44"/>
      <c r="T30" s="44"/>
      <c r="U30" s="44"/>
      <c r="V30" s="44"/>
      <c r="W30" s="44"/>
      <c r="X30" s="45"/>
      <c r="Y30" s="45"/>
      <c r="Z30" s="45"/>
      <c r="AA30" s="45"/>
    </row>
    <row r="31" spans="1:29" ht="17.399999999999999" x14ac:dyDescent="0.5">
      <c r="A31" s="5"/>
      <c r="B31" s="6"/>
      <c r="C31" s="6"/>
      <c r="D31" s="6" t="s">
        <v>59</v>
      </c>
      <c r="E31" s="2"/>
      <c r="F31" s="2"/>
      <c r="G31" s="2"/>
      <c r="H31" s="2"/>
      <c r="I31" s="2"/>
      <c r="K31" s="32"/>
      <c r="L31" s="69">
        <v>5179.8142994843292</v>
      </c>
      <c r="M31" s="69">
        <f t="shared" si="3"/>
        <v>6767116593.4183073</v>
      </c>
      <c r="N31" s="70">
        <f t="shared" si="4"/>
        <v>0.26837944867768371</v>
      </c>
      <c r="O31" s="44"/>
      <c r="P31" s="44"/>
      <c r="Q31" s="44"/>
      <c r="R31" s="44"/>
      <c r="S31" s="44"/>
      <c r="T31" s="44"/>
      <c r="U31" s="44"/>
      <c r="V31" s="44"/>
      <c r="W31" s="44"/>
      <c r="X31" s="45"/>
      <c r="Y31" s="45"/>
      <c r="Z31" s="45"/>
      <c r="AA31" s="45"/>
    </row>
    <row r="32" spans="1:29" ht="17.399999999999999" x14ac:dyDescent="0.5">
      <c r="A32" s="5" t="s">
        <v>65</v>
      </c>
      <c r="B32" s="12"/>
      <c r="C32" s="12"/>
      <c r="D32" s="26">
        <f>D26/D29</f>
        <v>3.4814790055202249</v>
      </c>
      <c r="E32" s="2"/>
      <c r="F32" s="2"/>
      <c r="G32" s="2"/>
      <c r="H32" s="2"/>
      <c r="I32" s="2"/>
      <c r="K32" s="32"/>
      <c r="L32" s="69">
        <v>4837.8348325306406</v>
      </c>
      <c r="M32" s="69">
        <f t="shared" si="3"/>
        <v>0</v>
      </c>
      <c r="N32" s="70">
        <f t="shared" si="4"/>
        <v>0</v>
      </c>
      <c r="O32" s="44"/>
      <c r="P32" s="44"/>
      <c r="Q32" s="44"/>
      <c r="R32" s="44"/>
      <c r="S32" s="44"/>
      <c r="T32" s="44"/>
      <c r="U32" s="44"/>
      <c r="V32" s="44"/>
      <c r="W32" s="44"/>
      <c r="X32" s="45"/>
      <c r="Y32" s="45"/>
      <c r="Z32" s="45"/>
      <c r="AA32" s="45"/>
    </row>
    <row r="33" spans="1:27" ht="17.399999999999999" x14ac:dyDescent="0.5">
      <c r="A33" s="2"/>
      <c r="B33" s="2"/>
      <c r="C33" s="2"/>
      <c r="D33" s="2"/>
      <c r="E33" s="2"/>
      <c r="F33" s="2"/>
      <c r="G33" s="2"/>
      <c r="H33" s="2"/>
      <c r="I33" s="2"/>
      <c r="K33" s="32"/>
      <c r="L33" s="69">
        <v>2635.7271338131491</v>
      </c>
      <c r="M33" s="69">
        <f t="shared" si="3"/>
        <v>0</v>
      </c>
      <c r="N33" s="70">
        <f t="shared" si="4"/>
        <v>0</v>
      </c>
      <c r="O33" s="44"/>
      <c r="P33" s="44"/>
      <c r="Q33" s="44"/>
      <c r="R33" s="44"/>
      <c r="S33" s="44"/>
      <c r="T33" s="44"/>
      <c r="U33" s="44"/>
      <c r="V33" s="44"/>
      <c r="W33" s="44"/>
      <c r="X33" s="45"/>
      <c r="Y33" s="45"/>
      <c r="Z33" s="45"/>
      <c r="AA33" s="45"/>
    </row>
    <row r="34" spans="1:27" ht="17.399999999999999" x14ac:dyDescent="0.5">
      <c r="A34" s="2"/>
      <c r="B34" s="2"/>
      <c r="C34" s="2"/>
      <c r="D34" s="2"/>
      <c r="E34" s="2"/>
      <c r="F34" s="2"/>
      <c r="G34" s="2"/>
      <c r="H34" s="2"/>
      <c r="I34" s="2"/>
      <c r="K34" s="33"/>
      <c r="L34" s="72">
        <v>7359.0169443670347</v>
      </c>
      <c r="M34" s="69">
        <f t="shared" si="3"/>
        <v>24365705102.799252</v>
      </c>
      <c r="N34" s="70">
        <f t="shared" si="4"/>
        <v>0.96632803822123614</v>
      </c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</row>
    <row r="35" spans="1:27" ht="17.399999999999999" x14ac:dyDescent="0.5">
      <c r="A35" s="2"/>
      <c r="B35" s="2"/>
      <c r="C35" s="2"/>
      <c r="D35" s="2"/>
      <c r="E35" s="2"/>
      <c r="F35" s="2"/>
      <c r="G35" s="2"/>
      <c r="H35" s="2"/>
      <c r="I35" s="2"/>
      <c r="K35" s="33"/>
      <c r="L35" s="72">
        <v>4412.1139134856285</v>
      </c>
      <c r="M35" s="69">
        <f t="shared" si="3"/>
        <v>0</v>
      </c>
      <c r="N35" s="70">
        <f t="shared" si="4"/>
        <v>0</v>
      </c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</row>
    <row r="36" spans="1:27" ht="17.399999999999999" x14ac:dyDescent="0.5">
      <c r="A36" s="2"/>
      <c r="B36" s="2"/>
      <c r="C36" s="2"/>
      <c r="D36" s="2"/>
      <c r="E36" s="2"/>
      <c r="F36" s="2"/>
      <c r="G36" s="2"/>
      <c r="H36" s="2"/>
      <c r="I36" s="2"/>
      <c r="K36" s="33"/>
      <c r="L36" s="72">
        <v>1825.6658374696012</v>
      </c>
      <c r="M36" s="69">
        <f t="shared" si="3"/>
        <v>0</v>
      </c>
      <c r="N36" s="70">
        <f t="shared" si="4"/>
        <v>0</v>
      </c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</row>
    <row r="37" spans="1:27" ht="17.399999999999999" x14ac:dyDescent="0.5">
      <c r="A37" s="2"/>
      <c r="B37" s="2"/>
      <c r="C37" s="2"/>
      <c r="D37" s="2"/>
      <c r="E37" s="2"/>
      <c r="F37" s="2"/>
      <c r="G37" s="2"/>
      <c r="H37" s="2"/>
      <c r="I37" s="2"/>
      <c r="K37" s="33"/>
      <c r="L37" s="72">
        <v>1828.1820670190684</v>
      </c>
      <c r="M37" s="71">
        <f t="shared" si="3"/>
        <v>0</v>
      </c>
      <c r="N37" s="70">
        <f t="shared" si="4"/>
        <v>0</v>
      </c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</row>
    <row r="38" spans="1:27" ht="17.399999999999999" x14ac:dyDescent="0.5">
      <c r="A38" s="2"/>
      <c r="B38" s="2"/>
      <c r="C38" s="2"/>
      <c r="D38" s="2"/>
      <c r="E38" s="2"/>
      <c r="F38" s="2"/>
      <c r="G38" s="2"/>
      <c r="H38" s="2"/>
      <c r="I38" s="2"/>
      <c r="L38" s="67">
        <v>2709.8107669273772</v>
      </c>
      <c r="M38" s="71">
        <f t="shared" si="3"/>
        <v>17250.802365494139</v>
      </c>
      <c r="N38" s="70">
        <f t="shared" si="4"/>
        <v>6.8415561697309907E-7</v>
      </c>
    </row>
    <row r="39" spans="1:27" ht="17.399999999999999" x14ac:dyDescent="0.5">
      <c r="A39" s="2"/>
      <c r="B39" s="2"/>
      <c r="C39" s="2"/>
      <c r="D39" s="2"/>
      <c r="E39" s="2"/>
      <c r="F39" s="2"/>
      <c r="G39" s="2"/>
      <c r="H39" s="2"/>
      <c r="I39" s="2"/>
      <c r="L39" s="67">
        <v>2379.659758109281</v>
      </c>
      <c r="M39" s="71">
        <f t="shared" si="3"/>
        <v>177.61556435807438</v>
      </c>
      <c r="N39" s="70">
        <f t="shared" si="4"/>
        <v>7.0441179165374312E-9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03C65-0204-4E43-96B9-EB9FBA88BB93}">
  <dimension ref="A1:G52"/>
  <sheetViews>
    <sheetView workbookViewId="0">
      <selection activeCell="E5" sqref="E5"/>
    </sheetView>
  </sheetViews>
  <sheetFormatPr defaultRowHeight="18" x14ac:dyDescent="0.45"/>
  <cols>
    <col min="1" max="1" width="15" bestFit="1" customWidth="1"/>
    <col min="2" max="3" width="9.3984375" bestFit="1" customWidth="1"/>
    <col min="4" max="4" width="9.19921875" bestFit="1" customWidth="1"/>
    <col min="5" max="6" width="9.3984375" bestFit="1" customWidth="1"/>
    <col min="7" max="7" width="12.296875" bestFit="1" customWidth="1"/>
  </cols>
  <sheetData>
    <row r="1" spans="1:7" x14ac:dyDescent="0.4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</row>
    <row r="2" spans="1:7" x14ac:dyDescent="0.45">
      <c r="A2" t="s">
        <v>17</v>
      </c>
      <c r="B2">
        <v>156.49019999999999</v>
      </c>
      <c r="C2">
        <v>156.49170000000001</v>
      </c>
      <c r="D2">
        <v>-0.189</v>
      </c>
      <c r="E2">
        <v>156.80520000000001</v>
      </c>
      <c r="F2">
        <v>156.29669999999999</v>
      </c>
      <c r="G2">
        <v>0.15</v>
      </c>
    </row>
    <row r="3" spans="1:7" x14ac:dyDescent="0.45">
      <c r="A3" t="s">
        <v>18</v>
      </c>
      <c r="B3">
        <v>182.87260000000001</v>
      </c>
      <c r="C3">
        <v>182.87540000000001</v>
      </c>
      <c r="D3">
        <v>-0.246</v>
      </c>
      <c r="E3">
        <v>183.37260000000001</v>
      </c>
      <c r="F3">
        <v>182.71539999999999</v>
      </c>
      <c r="G3">
        <v>0.28000000000000003</v>
      </c>
    </row>
    <row r="4" spans="1:7" x14ac:dyDescent="0.45">
      <c r="A4" t="s">
        <v>19</v>
      </c>
      <c r="B4">
        <v>211.10759999999999</v>
      </c>
      <c r="C4">
        <v>211.11539999999999</v>
      </c>
      <c r="D4">
        <v>-0.42199999999999999</v>
      </c>
      <c r="E4">
        <v>211.7516</v>
      </c>
      <c r="F4">
        <v>211.01339999999999</v>
      </c>
      <c r="G4">
        <v>0.78</v>
      </c>
    </row>
    <row r="5" spans="1:7" x14ac:dyDescent="0.45">
      <c r="A5" t="s">
        <v>20</v>
      </c>
      <c r="B5">
        <v>105.3796</v>
      </c>
      <c r="C5">
        <v>105.38339999999999</v>
      </c>
      <c r="D5">
        <v>-0.189</v>
      </c>
      <c r="E5">
        <v>105.93559999999999</v>
      </c>
      <c r="F5">
        <v>105.24639999999999</v>
      </c>
      <c r="G5">
        <v>0.38</v>
      </c>
    </row>
    <row r="6" spans="1:7" x14ac:dyDescent="0.45">
      <c r="A6" t="s">
        <v>21</v>
      </c>
      <c r="B6">
        <v>90.5886</v>
      </c>
      <c r="C6">
        <v>90.594399999999993</v>
      </c>
      <c r="D6">
        <v>-2E-3</v>
      </c>
      <c r="E6">
        <v>90.762600000000006</v>
      </c>
      <c r="F6">
        <v>90.351399999999998</v>
      </c>
      <c r="G6">
        <v>0.57999999999999996</v>
      </c>
    </row>
    <row r="7" spans="1:7" x14ac:dyDescent="0.45">
      <c r="A7" t="s">
        <v>22</v>
      </c>
      <c r="B7">
        <v>9.5150000000000006</v>
      </c>
      <c r="C7">
        <v>9.5228000000000002</v>
      </c>
      <c r="D7">
        <v>-6.3E-2</v>
      </c>
      <c r="E7">
        <v>9.5860000000000003</v>
      </c>
      <c r="F7">
        <v>9.5147999999999993</v>
      </c>
      <c r="G7">
        <v>0.78</v>
      </c>
    </row>
    <row r="8" spans="1:7" x14ac:dyDescent="0.45">
      <c r="A8" t="s">
        <v>23</v>
      </c>
      <c r="B8">
        <v>3.633</v>
      </c>
      <c r="C8">
        <v>3.6467999999999998</v>
      </c>
      <c r="D8">
        <v>1.0999999999999999E-2</v>
      </c>
      <c r="E8">
        <v>3.64</v>
      </c>
      <c r="F8">
        <v>3.6408</v>
      </c>
      <c r="G8">
        <v>1.38</v>
      </c>
    </row>
    <row r="9" spans="1:7" x14ac:dyDescent="0.45">
      <c r="A9" t="s">
        <v>24</v>
      </c>
      <c r="B9">
        <v>8.7056000000000004</v>
      </c>
      <c r="C9">
        <v>8.7073999999999998</v>
      </c>
      <c r="D9">
        <v>-2E-3</v>
      </c>
      <c r="E9">
        <v>8.7205999999999992</v>
      </c>
      <c r="F9">
        <v>8.6964000000000006</v>
      </c>
      <c r="G9">
        <v>0.18</v>
      </c>
    </row>
    <row r="10" spans="1:7" x14ac:dyDescent="0.45">
      <c r="A10" t="s">
        <v>25</v>
      </c>
      <c r="B10">
        <v>7.5282</v>
      </c>
      <c r="C10">
        <v>7.5297000000000001</v>
      </c>
      <c r="D10">
        <v>-4.7E-2</v>
      </c>
      <c r="E10">
        <v>7.5861999999999998</v>
      </c>
      <c r="F10">
        <v>7.5266999999999999</v>
      </c>
      <c r="G10">
        <v>0.15</v>
      </c>
    </row>
    <row r="11" spans="1:7" x14ac:dyDescent="0.45">
      <c r="A11" t="s">
        <v>26</v>
      </c>
      <c r="B11">
        <v>0.4753</v>
      </c>
      <c r="C11">
        <v>0.48110000000000003</v>
      </c>
      <c r="D11">
        <v>0</v>
      </c>
      <c r="E11">
        <v>0.4773</v>
      </c>
      <c r="F11">
        <v>0.48010000000000003</v>
      </c>
      <c r="G11">
        <v>0.57999999999999996</v>
      </c>
    </row>
    <row r="12" spans="1:7" x14ac:dyDescent="0.45">
      <c r="A12" t="s">
        <v>27</v>
      </c>
      <c r="B12">
        <v>1.168606</v>
      </c>
      <c r="C12">
        <v>1.1686240000000001</v>
      </c>
      <c r="D12">
        <v>-8.0000000000000007E-5</v>
      </c>
      <c r="E12">
        <v>1.170266</v>
      </c>
      <c r="F12">
        <v>1.167284</v>
      </c>
      <c r="G12">
        <v>0.18</v>
      </c>
    </row>
    <row r="13" spans="1:7" x14ac:dyDescent="0.45">
      <c r="A13" t="s">
        <v>28</v>
      </c>
      <c r="B13">
        <v>1.349016</v>
      </c>
      <c r="C13">
        <v>1.3490839999999999</v>
      </c>
      <c r="D13">
        <v>-9.7000000000000005E-4</v>
      </c>
      <c r="E13">
        <v>1.351666</v>
      </c>
      <c r="F13">
        <v>1.3482540000000001</v>
      </c>
      <c r="G13">
        <v>0.68</v>
      </c>
    </row>
    <row r="14" spans="1:7" x14ac:dyDescent="0.45">
      <c r="A14" t="s">
        <v>0</v>
      </c>
      <c r="B14">
        <v>156.49</v>
      </c>
      <c r="C14">
        <v>156.49199999999999</v>
      </c>
      <c r="D14">
        <v>-0.189</v>
      </c>
      <c r="E14">
        <v>156.80500000000001</v>
      </c>
      <c r="F14">
        <v>156.297</v>
      </c>
      <c r="G14">
        <v>0.2</v>
      </c>
    </row>
    <row r="15" spans="1:7" x14ac:dyDescent="0.45">
      <c r="A15" t="s">
        <v>1</v>
      </c>
      <c r="B15">
        <v>182.87200000000001</v>
      </c>
      <c r="C15">
        <v>182.876</v>
      </c>
      <c r="D15">
        <v>-0.246</v>
      </c>
      <c r="E15">
        <v>183.37200000000001</v>
      </c>
      <c r="F15">
        <v>182.71600000000001</v>
      </c>
      <c r="G15">
        <v>0.4</v>
      </c>
    </row>
    <row r="16" spans="1:7" x14ac:dyDescent="0.45">
      <c r="A16" t="s">
        <v>2</v>
      </c>
      <c r="B16">
        <v>211.107</v>
      </c>
      <c r="C16">
        <v>211.11600000000001</v>
      </c>
      <c r="D16">
        <v>-0.42199999999999999</v>
      </c>
      <c r="E16">
        <v>211.751</v>
      </c>
      <c r="F16">
        <v>211.01400000000001</v>
      </c>
      <c r="G16">
        <v>0.9</v>
      </c>
    </row>
    <row r="17" spans="1:7" x14ac:dyDescent="0.45">
      <c r="A17" t="s">
        <v>3</v>
      </c>
      <c r="B17">
        <v>105.379</v>
      </c>
      <c r="C17">
        <v>105.384</v>
      </c>
      <c r="D17">
        <v>-0.189</v>
      </c>
      <c r="E17">
        <v>105.935</v>
      </c>
      <c r="F17">
        <v>105.247</v>
      </c>
      <c r="G17">
        <v>0.5</v>
      </c>
    </row>
    <row r="18" spans="1:7" x14ac:dyDescent="0.45">
      <c r="A18" t="s">
        <v>4</v>
      </c>
      <c r="B18">
        <v>90.587999999999994</v>
      </c>
      <c r="C18">
        <v>90.594999999999999</v>
      </c>
      <c r="D18">
        <v>-2E-3</v>
      </c>
      <c r="E18">
        <v>90.762</v>
      </c>
      <c r="F18">
        <v>90.352000000000004</v>
      </c>
      <c r="G18">
        <v>0.7</v>
      </c>
    </row>
    <row r="19" spans="1:7" x14ac:dyDescent="0.45">
      <c r="A19" t="s">
        <v>29</v>
      </c>
      <c r="B19">
        <v>196.56</v>
      </c>
      <c r="C19">
        <v>196.56800000000001</v>
      </c>
      <c r="D19">
        <v>-0.312</v>
      </c>
      <c r="E19">
        <v>197.25</v>
      </c>
      <c r="F19">
        <v>196.41200000000001</v>
      </c>
      <c r="G19">
        <v>0.8</v>
      </c>
    </row>
    <row r="20" spans="1:7" x14ac:dyDescent="0.45">
      <c r="A20" t="s">
        <v>30</v>
      </c>
      <c r="B20">
        <v>113.38200000000001</v>
      </c>
      <c r="C20">
        <v>113.39700000000001</v>
      </c>
      <c r="D20">
        <v>-1.4E-2</v>
      </c>
      <c r="E20">
        <v>113.471</v>
      </c>
      <c r="F20">
        <v>113.137</v>
      </c>
      <c r="G20">
        <v>1.5</v>
      </c>
    </row>
    <row r="21" spans="1:7" x14ac:dyDescent="0.45">
      <c r="A21" t="s">
        <v>5</v>
      </c>
      <c r="B21">
        <v>9.5129999999999999</v>
      </c>
      <c r="C21">
        <v>9.5220000000000002</v>
      </c>
      <c r="D21">
        <v>-6.3E-2</v>
      </c>
      <c r="E21">
        <v>9.5839999999999996</v>
      </c>
      <c r="F21">
        <v>9.5139999999999993</v>
      </c>
      <c r="G21">
        <v>0.9</v>
      </c>
    </row>
    <row r="22" spans="1:7" x14ac:dyDescent="0.45">
      <c r="A22" t="s">
        <v>6</v>
      </c>
      <c r="B22">
        <v>3.629</v>
      </c>
      <c r="C22">
        <v>3.6429999999999998</v>
      </c>
      <c r="D22">
        <v>1.0999999999999999E-2</v>
      </c>
      <c r="E22">
        <v>3.6360000000000001</v>
      </c>
      <c r="F22">
        <v>3.637</v>
      </c>
      <c r="G22">
        <v>1.4</v>
      </c>
    </row>
    <row r="23" spans="1:7" x14ac:dyDescent="0.45">
      <c r="A23" t="s">
        <v>7</v>
      </c>
      <c r="B23">
        <v>8.7050000000000001</v>
      </c>
      <c r="C23">
        <v>8.7080000000000002</v>
      </c>
      <c r="D23">
        <v>-2E-3</v>
      </c>
      <c r="E23">
        <v>8.7200000000000006</v>
      </c>
      <c r="F23">
        <v>8.6969999999999992</v>
      </c>
      <c r="G23">
        <v>0.3</v>
      </c>
    </row>
    <row r="24" spans="1:7" x14ac:dyDescent="0.45">
      <c r="A24" t="s">
        <v>31</v>
      </c>
      <c r="B24">
        <v>1.9419999999999999</v>
      </c>
      <c r="C24">
        <v>1.9430000000000001</v>
      </c>
      <c r="D24">
        <v>3.0000000000000001E-3</v>
      </c>
      <c r="E24">
        <v>1.944</v>
      </c>
      <c r="F24">
        <v>1.9379999999999999</v>
      </c>
      <c r="G24">
        <v>0.1</v>
      </c>
    </row>
    <row r="25" spans="1:7" x14ac:dyDescent="0.45">
      <c r="A25" t="s">
        <v>32</v>
      </c>
      <c r="B25">
        <v>22.385000000000002</v>
      </c>
      <c r="C25">
        <v>22.393999999999998</v>
      </c>
      <c r="D25">
        <v>-4.9000000000000002E-2</v>
      </c>
      <c r="E25">
        <v>22.452999999999999</v>
      </c>
      <c r="F25">
        <v>22.379000000000001</v>
      </c>
      <c r="G25">
        <v>0.9</v>
      </c>
    </row>
    <row r="26" spans="1:7" x14ac:dyDescent="0.45">
      <c r="A26" t="s">
        <v>33</v>
      </c>
      <c r="B26">
        <v>20.088999999999999</v>
      </c>
      <c r="C26">
        <v>20.106999999999999</v>
      </c>
      <c r="D26">
        <v>-1.7000000000000001E-2</v>
      </c>
      <c r="E26">
        <v>20.126999999999999</v>
      </c>
      <c r="F26">
        <v>20.074999999999999</v>
      </c>
      <c r="G26">
        <v>1.8</v>
      </c>
    </row>
    <row r="27" spans="1:7" x14ac:dyDescent="0.45">
      <c r="A27" t="s">
        <v>34</v>
      </c>
      <c r="B27">
        <v>122.111</v>
      </c>
      <c r="C27">
        <v>122.139</v>
      </c>
      <c r="D27">
        <v>-0.24099999999999999</v>
      </c>
      <c r="E27">
        <v>122.40300000000001</v>
      </c>
      <c r="F27">
        <v>122.023</v>
      </c>
      <c r="G27">
        <v>2.8</v>
      </c>
    </row>
    <row r="28" spans="1:7" x14ac:dyDescent="0.45">
      <c r="A28" t="s">
        <v>35</v>
      </c>
      <c r="B28">
        <v>43.384</v>
      </c>
      <c r="C28">
        <v>43.411999999999999</v>
      </c>
      <c r="D28">
        <v>-0.112</v>
      </c>
      <c r="E28">
        <v>43.534999999999997</v>
      </c>
      <c r="F28">
        <v>43.389000000000003</v>
      </c>
      <c r="G28">
        <v>2.8</v>
      </c>
    </row>
    <row r="29" spans="1:7" x14ac:dyDescent="0.45">
      <c r="A29" t="s">
        <v>8</v>
      </c>
      <c r="B29">
        <v>7.5279999999999996</v>
      </c>
      <c r="C29">
        <v>7.53</v>
      </c>
      <c r="D29">
        <v>-4.7E-2</v>
      </c>
      <c r="E29">
        <v>7.5860000000000003</v>
      </c>
      <c r="F29">
        <v>7.5270000000000001</v>
      </c>
      <c r="G29">
        <v>0.2</v>
      </c>
    </row>
    <row r="30" spans="1:7" x14ac:dyDescent="0.45">
      <c r="A30" t="s">
        <v>9</v>
      </c>
      <c r="B30">
        <v>0.47299999999999998</v>
      </c>
      <c r="C30">
        <v>0.47899999999999998</v>
      </c>
      <c r="D30">
        <v>0</v>
      </c>
      <c r="E30">
        <v>0.47499999999999998</v>
      </c>
      <c r="F30">
        <v>0.47799999999999998</v>
      </c>
      <c r="G30">
        <v>0.6</v>
      </c>
    </row>
    <row r="31" spans="1:7" x14ac:dyDescent="0.45">
      <c r="A31" t="s">
        <v>36</v>
      </c>
      <c r="B31">
        <v>15.545</v>
      </c>
      <c r="C31">
        <v>15.564</v>
      </c>
      <c r="D31">
        <v>-3.2000000000000001E-2</v>
      </c>
      <c r="E31">
        <v>15.603</v>
      </c>
      <c r="F31">
        <v>15.526</v>
      </c>
      <c r="G31">
        <v>1.9</v>
      </c>
    </row>
    <row r="32" spans="1:7" x14ac:dyDescent="0.45">
      <c r="A32" t="s">
        <v>37</v>
      </c>
      <c r="B32">
        <v>17.024000000000001</v>
      </c>
      <c r="C32">
        <v>17.042999999999999</v>
      </c>
      <c r="D32">
        <v>1.0999999999999999E-2</v>
      </c>
      <c r="E32">
        <v>17.041</v>
      </c>
      <c r="F32">
        <v>16.972999999999999</v>
      </c>
      <c r="G32">
        <v>1.9</v>
      </c>
    </row>
    <row r="33" spans="1:7" x14ac:dyDescent="0.45">
      <c r="A33" t="s">
        <v>38</v>
      </c>
      <c r="B33">
        <v>1.1686000000000001</v>
      </c>
      <c r="C33">
        <v>1.1686300000000001</v>
      </c>
      <c r="D33">
        <v>-8.0000000000000007E-5</v>
      </c>
      <c r="E33">
        <v>1.1702600000000001</v>
      </c>
      <c r="F33">
        <v>1.1672899999999999</v>
      </c>
      <c r="G33">
        <v>0.3</v>
      </c>
    </row>
    <row r="34" spans="1:7" x14ac:dyDescent="0.45">
      <c r="A34" t="s">
        <v>39</v>
      </c>
      <c r="B34">
        <v>1.34901</v>
      </c>
      <c r="C34">
        <v>1.3490899999999999</v>
      </c>
      <c r="D34">
        <v>-9.7000000000000005E-4</v>
      </c>
      <c r="E34">
        <v>1.3516600000000001</v>
      </c>
      <c r="F34">
        <v>1.34826</v>
      </c>
      <c r="G34">
        <v>0.8</v>
      </c>
    </row>
    <row r="35" spans="1:7" x14ac:dyDescent="0.45">
      <c r="A35" t="s">
        <v>40</v>
      </c>
      <c r="B35">
        <v>0.67340999999999995</v>
      </c>
      <c r="C35">
        <v>0.67344999999999999</v>
      </c>
      <c r="D35">
        <v>-3.1E-4</v>
      </c>
      <c r="E35">
        <v>0.67664000000000002</v>
      </c>
      <c r="F35">
        <v>0.67186000000000001</v>
      </c>
      <c r="G35">
        <v>0.4</v>
      </c>
    </row>
    <row r="36" spans="1:7" x14ac:dyDescent="0.45">
      <c r="A36" t="s">
        <v>41</v>
      </c>
      <c r="B36">
        <v>0.57882999999999996</v>
      </c>
      <c r="C36">
        <v>0.57899</v>
      </c>
      <c r="D36">
        <v>7.6999999999999996E-4</v>
      </c>
      <c r="E36">
        <v>0.57926</v>
      </c>
      <c r="F36">
        <v>0.57750000000000001</v>
      </c>
      <c r="G36">
        <v>1.6</v>
      </c>
    </row>
    <row r="37" spans="1:7" x14ac:dyDescent="0.45">
      <c r="A37" t="s">
        <v>42</v>
      </c>
      <c r="B37">
        <v>0.86624000000000001</v>
      </c>
      <c r="C37">
        <v>0.86628000000000005</v>
      </c>
      <c r="D37">
        <v>1.0499999999999999E-3</v>
      </c>
      <c r="E37">
        <v>0.86651</v>
      </c>
      <c r="F37">
        <v>0.86541999999999997</v>
      </c>
      <c r="G37">
        <v>0.4</v>
      </c>
    </row>
    <row r="38" spans="1:7" x14ac:dyDescent="0.45">
      <c r="A38" t="s">
        <v>43</v>
      </c>
      <c r="B38">
        <v>1.7352399999999999</v>
      </c>
      <c r="C38">
        <v>1.73539</v>
      </c>
      <c r="D38">
        <v>1.25E-3</v>
      </c>
      <c r="E38">
        <v>1.73872</v>
      </c>
      <c r="F38">
        <v>1.72923</v>
      </c>
      <c r="G38">
        <v>1.5</v>
      </c>
    </row>
    <row r="39" spans="1:7" x14ac:dyDescent="0.45">
      <c r="A39" t="s">
        <v>44</v>
      </c>
      <c r="B39">
        <v>2.0032000000000001</v>
      </c>
      <c r="C39">
        <v>2.0033500000000002</v>
      </c>
      <c r="D39">
        <v>3.1E-4</v>
      </c>
      <c r="E39">
        <v>2.0079699999999998</v>
      </c>
      <c r="F39">
        <v>1.9968699999999999</v>
      </c>
      <c r="G39">
        <v>1.5</v>
      </c>
    </row>
    <row r="40" spans="1:7" x14ac:dyDescent="0.45">
      <c r="A40" t="s">
        <v>45</v>
      </c>
      <c r="B40">
        <v>1.1632400000000001</v>
      </c>
      <c r="C40">
        <v>1.1633199999999999</v>
      </c>
      <c r="D40">
        <v>-1.3799999999999999E-3</v>
      </c>
      <c r="E40">
        <v>1.1693100000000001</v>
      </c>
      <c r="F40">
        <v>1.16208</v>
      </c>
      <c r="G40">
        <v>0.8</v>
      </c>
    </row>
    <row r="41" spans="1:7" x14ac:dyDescent="0.45">
      <c r="A41" t="s">
        <v>46</v>
      </c>
      <c r="B41">
        <v>0.79605000000000004</v>
      </c>
      <c r="C41">
        <v>0.79620000000000002</v>
      </c>
      <c r="D41">
        <v>1.01E-3</v>
      </c>
      <c r="E41">
        <v>0.79674999999999996</v>
      </c>
      <c r="F41">
        <v>0.79451000000000005</v>
      </c>
      <c r="G41">
        <v>1.5</v>
      </c>
    </row>
    <row r="42" spans="1:7" x14ac:dyDescent="0.45">
      <c r="A42" t="s">
        <v>47</v>
      </c>
      <c r="B42">
        <v>0.93027000000000004</v>
      </c>
      <c r="C42">
        <v>0.93042999999999998</v>
      </c>
      <c r="D42">
        <v>9.3999999999999997E-4</v>
      </c>
      <c r="E42">
        <v>0.93118999999999996</v>
      </c>
      <c r="F42">
        <v>0.92947999999999997</v>
      </c>
      <c r="G42">
        <v>1.6</v>
      </c>
    </row>
    <row r="43" spans="1:7" x14ac:dyDescent="0.45">
      <c r="A43" t="s">
        <v>48</v>
      </c>
      <c r="B43">
        <v>1.07386</v>
      </c>
      <c r="C43">
        <v>1.07413</v>
      </c>
      <c r="D43">
        <v>2.1000000000000001E-4</v>
      </c>
      <c r="E43">
        <v>1.07558</v>
      </c>
      <c r="F43">
        <v>1.07348</v>
      </c>
      <c r="G43">
        <v>2.7</v>
      </c>
    </row>
    <row r="44" spans="1:7" x14ac:dyDescent="0.45">
      <c r="A44" t="s">
        <v>49</v>
      </c>
      <c r="B44">
        <v>1.38009</v>
      </c>
      <c r="C44">
        <v>1.3802399999999999</v>
      </c>
      <c r="D44">
        <v>-1.2800000000000001E-3</v>
      </c>
      <c r="E44">
        <v>1.38263</v>
      </c>
      <c r="F44">
        <v>1.3801699999999999</v>
      </c>
      <c r="G44">
        <v>1.5</v>
      </c>
    </row>
    <row r="45" spans="1:7" x14ac:dyDescent="0.45">
      <c r="A45" t="s">
        <v>68</v>
      </c>
      <c r="B45">
        <v>0.92925000000000002</v>
      </c>
      <c r="C45">
        <v>0.92952999999999997</v>
      </c>
      <c r="D45">
        <v>-1.4300000000000001E-3</v>
      </c>
      <c r="E45">
        <v>0.93440999999999996</v>
      </c>
      <c r="F45">
        <v>0.92866000000000004</v>
      </c>
      <c r="G45">
        <v>2.8</v>
      </c>
    </row>
    <row r="46" spans="1:7" x14ac:dyDescent="0.45">
      <c r="A46" t="s">
        <v>69</v>
      </c>
      <c r="B46">
        <v>54.108699999999999</v>
      </c>
      <c r="C46">
        <v>54.198700000000002</v>
      </c>
      <c r="D46">
        <v>4.36E-2</v>
      </c>
      <c r="E46">
        <v>54.242600000000003</v>
      </c>
      <c r="F46">
        <v>54.098700000000001</v>
      </c>
      <c r="G46">
        <v>9</v>
      </c>
    </row>
    <row r="47" spans="1:7" x14ac:dyDescent="0.45">
      <c r="A47" t="s">
        <v>70</v>
      </c>
      <c r="B47">
        <v>22.547899999999998</v>
      </c>
      <c r="C47">
        <v>22.5779</v>
      </c>
      <c r="D47">
        <v>-4.9399999999999999E-2</v>
      </c>
      <c r="E47">
        <v>22.600200000000001</v>
      </c>
      <c r="F47">
        <v>22.546600000000002</v>
      </c>
      <c r="G47">
        <v>3</v>
      </c>
    </row>
    <row r="48" spans="1:7" x14ac:dyDescent="0.45">
      <c r="A48" t="s">
        <v>71</v>
      </c>
      <c r="B48">
        <v>20.624600000000001</v>
      </c>
      <c r="C48">
        <v>20.654599999999999</v>
      </c>
      <c r="D48">
        <v>8.9099999999999999E-2</v>
      </c>
      <c r="E48">
        <v>20.652200000000001</v>
      </c>
      <c r="F48">
        <v>20.564599999999999</v>
      </c>
      <c r="G48">
        <v>3</v>
      </c>
    </row>
    <row r="49" spans="1:7" x14ac:dyDescent="0.45">
      <c r="A49" t="s">
        <v>50</v>
      </c>
      <c r="B49">
        <v>6.9892599999999998</v>
      </c>
      <c r="C49">
        <v>6.9897</v>
      </c>
      <c r="D49">
        <v>8.3899999999999999E-3</v>
      </c>
      <c r="E49">
        <v>6.9925899999999999</v>
      </c>
      <c r="F49">
        <v>6.9788800000000002</v>
      </c>
      <c r="G49">
        <v>4.4000000000000004</v>
      </c>
    </row>
    <row r="50" spans="1:7" x14ac:dyDescent="0.45">
      <c r="A50" t="s">
        <v>51</v>
      </c>
      <c r="B50">
        <v>4.21258</v>
      </c>
      <c r="C50">
        <v>4.2149799999999997</v>
      </c>
      <c r="D50">
        <v>5.3800000000000002E-3</v>
      </c>
      <c r="E50">
        <v>4.2136500000000003</v>
      </c>
      <c r="F50">
        <v>4.2100799999999996</v>
      </c>
      <c r="G50">
        <v>24</v>
      </c>
    </row>
    <row r="51" spans="1:7" x14ac:dyDescent="0.45">
      <c r="A51" t="s">
        <v>72</v>
      </c>
      <c r="B51">
        <v>0.91295000000000004</v>
      </c>
      <c r="C51">
        <v>0.91342000000000001</v>
      </c>
      <c r="D51">
        <v>-2.15E-3</v>
      </c>
      <c r="E51">
        <v>0.91583000000000003</v>
      </c>
      <c r="F51">
        <v>0.91222999999999999</v>
      </c>
      <c r="G51">
        <v>4.7</v>
      </c>
    </row>
    <row r="52" spans="1:7" x14ac:dyDescent="0.45">
      <c r="A52" t="s">
        <v>52</v>
      </c>
      <c r="B52">
        <v>156.48599999999999</v>
      </c>
      <c r="C52">
        <v>156.49600000000001</v>
      </c>
      <c r="D52">
        <v>-0.185</v>
      </c>
      <c r="E52">
        <v>156.804</v>
      </c>
      <c r="F52">
        <v>156.298</v>
      </c>
      <c r="G52">
        <v>1</v>
      </c>
    </row>
  </sheetData>
  <phoneticPr fontId="2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a 9 b 6 b 3 d - 6 3 1 c - 4 b 8 6 - a 9 9 6 - e 1 0 6 c 3 8 6 4 7 4 4 "   x m l n s = " h t t p : / / s c h e m a s . m i c r o s o f t . c o m / D a t a M a s h u p " > A A A A A O 8 E A A B Q S w M E F A A C A A g A N b M n X D K e s A S l A A A A 9 g A A A B I A H A B D b 2 5 m a W c v U G F j a 2 F n Z S 5 4 b W w g o h g A K K A U A A A A A A A A A A A A A A A A A A A A A A A A A A A A h Y 8 x D o I w G I W v Q r r T l q r R k J 8 y u B l J S E y M a 1 M r V K E Y W i x 3 c / B I X k G M o m 6 O 7 3 v f 8 N 7 9 e o O 0 r 6 v g o l q r G 5 O g C F M U K C O b v T Z F g j p 3 C B c o 5 Z A L e R K F C g b Z 2 L i 3 + w S V z p 1 j Q r z 3 2 E 9 w 0 x a E U R q R X b b e y F L V A n 1 k / V 8 O t b F O G K k Q h + 1 r D G c 4 m l E 8 Z X N M g Y w Q M m 2 + A h v 2 P t s f C M u u c l 2 r + F G E q x z I G I G 8 P / A H U E s D B B Q A A g A I A D W z J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1 s y d c V / F E b + g B A A B j B Q A A E w A c A E Z v c m 1 1 b G F z L 1 N l Y 3 R p b 2 4 x L m 0 g o h g A K K A U A A A A A A A A A A A A A A A A A A A A A A A A A A A A r Z R v a 9 N A H M e f F / o e j t u T d L Q J 3 V / Y q N B O o e I G s g b 2 Q P Y g b W + k e r k r d 1 c 3 G Y M 2 B 4 5 s + m x z Z Q M V m S B M V M Q n y v Z q j g T 3 L r w 2 X V m k i m A C u S S / u 9 / n + + X C 9 z h q i B Y l o B Y / i 8 v Z T D b D X Y e h J p i C S j 5 X 8 l L J V 0 p e g C I E J Y C R y G a A v p R / N Z j y v + v i B q q b F U a 3 O W I r l A h E B D e g K 0 S b L 1 m W 1 y K F r R 3 z c d v y H P Y E C Y s 5 A l k w l 4 8 5 U 7 B q r 6 0 C 1 T t U f h A d X I X 7 P 1 T v W P k v V O / N b f m B e F V 4 2 L S d O k b G W D 4 P d n f h C s U d j x R h H k C 7 X F m 9 Z 4 r B o n g s u P Q p Y q P 3 2 E L i o z D w A + 6 A a X 3 b 6 3 p Y I s I t N N w W b h r F H N z T A i P + T O r 8 m Q R / N n X + b I I / l z p / L s G f T 5 0 / n + A v p M 5 f S P A X U + c v a r 4 W e L R O t 2 s I 6 4 h R V v p f B b h 5 E 5 2 o v x + 9 v b y V l r 6 S U s m u D k Z 0 / E X n Z R g V 8 y G j H h W o i p w m Y t z 4 5 8 B p 3 6 P W M s a 1 h o M d x k u C d d D Y Q H g e R G f f x t 3 h 6 8 O x q M 0 c w r c o 8 + K t t Z + 1 E T f + b j i v g 3 z d P f 3 5 9 Y O S p 8 p / p w 0 I 3 Q Y E 2 h H D v 1 S 5 f / e m R j p e H b F h t V x 7 M K E a B i + j k / f R 5 6 M J c 9 c X / b B 7 P q n p U z B 5 Q p 8 z S p 4 o + X H o N / h t x V 4 u m 2 m R P 2 3 J 8 i 9 Q S w E C L Q A U A A I A C A A 1 s y d c M p 6 w B K U A A A D 2 A A A A E g A A A A A A A A A A A A A A A A A A A A A A Q 2 9 u Z m l n L 1 B h Y 2 t h Z 2 U u e G 1 s U E s B A i 0 A F A A C A A g A N b M n X A / K 6 a u k A A A A 6 Q A A A B M A A A A A A A A A A A A A A A A A 8 Q A A A F t D b 2 5 0 Z W 5 0 X 1 R 5 c G V z X S 5 4 b W x Q S w E C L Q A U A A I A C A A 1 s y d c V / F E b + g B A A B j B Q A A E w A A A A A A A A A A A A A A A A D i A Q A A R m 9 y b X V s Y X M v U 2 V j d G l v b j E u b V B L B Q Y A A A A A A w A D A M I A A A A X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Z D w A A A A A A A P c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l M j A x P C 9 J d G V t U G F 0 a D 4 8 L 0 l 0 Z W 1 M b 2 N h d G l v b j 4 8 U 3 R h Y m x l R W 5 0 c m l l c z 4 8 R W 5 0 c n k g V H l w Z T 0 i U X V l c n l J R C I g V m F s d W U 9 I n M w N z E z O D c x O C 1 j Z W Q 0 L T Q 5 M D M t O D M y M i 0 2 Z D A 4 N T g 0 N G N k N j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4 4 O G 4 4 O 8 4 4 O W 4 4 O r X z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Q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M Y X N 0 V X B k Y X R l Z C I g V m F s d W U 9 I m Q y M D I 2 L T A x L T A 3 V D E z O j I 1 O j Q z L j A 2 M z I z M j h a I i A v P j x F b n R y e S B U e X B l P S J G a W x s R X J y b 3 J D b 3 V u d C I g V m F s d W U 9 I m w w I i A v P j x F b n R y e S B U e X B l P S J G a W x s Q 2 9 s d W 1 u V H l w Z X M i I F Z h b H V l P S J z Q m d V R k J R V U Z C U T 0 9 I i A v P j x F b n R y e S B U e X B l P S J G a W x s R X J y b 3 J D b 2 R l I i B W Y W x 1 Z T 0 i c 1 V u a 2 5 v d 2 4 i I C 8 + P E V u d H J 5 I F R 5 c G U 9 I k Z p b G x D b 2 x 1 b W 5 O Y W 1 l c y I g V m F s d W U 9 I n N b J n F 1 b 3 Q 7 6 Y C a 6 L K o 4 4 O a 4 4 K i J n F 1 b 3 Q 7 L C Z x d W 9 0 O 0 J J R C Z x d W 9 0 O y w m c X V v d D t B U 0 s m c X V v d D s s J n F 1 b 3 Q 7 5 Y m N 5 p e l 5 q + U J n F 1 b 3 Q 7 L C Z x d W 9 0 O + m r m O W A p C Z x d W 9 0 O y w m c X V v d D v l r o n l g K Q m c X V v d D s s J n F 1 b 3 Q 7 4 4 K 5 4 4 O X 4 4 O s 4 4 O D 4 4 O J J n F 1 b 3 Q 7 X S I g L z 4 8 R W 5 0 c n k g V H l w Z T 0 i R m l s b E N v d W 5 0 I i B W Y W x 1 Z T 0 i b D U x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h u O D v O O D l u O D q y A x L 0 F 1 d G 9 S Z W 1 v d m V k Q 2 9 s d W 1 u c z E u e + m A m u i y q O O D m u O C o i w w f S Z x d W 9 0 O y w m c X V v d D t T Z W N 0 a W 9 u M S / j g 4 b j g 7 z j g 5 b j g 6 s g M S 9 B d X R v U m V t b 3 Z l Z E N v b H V t b n M x L n t C S U Q s M X 0 m c X V v d D s s J n F 1 b 3 Q 7 U 2 V j d G l v b j E v 4 4 O G 4 4 O 8 4 4 O W 4 4 O r I D E v Q X V 0 b 1 J l b W 9 2 Z W R D b 2 x 1 b W 5 z M S 5 7 Q V N L L D J 9 J n F 1 b 3 Q 7 L C Z x d W 9 0 O 1 N l Y 3 R p b 2 4 x L + O D h u O D v O O D l u O D q y A x L 0 F 1 d G 9 S Z W 1 v d m V k Q 2 9 s d W 1 u c z E u e + W J j e a X p e a v l C w z f S Z x d W 9 0 O y w m c X V v d D t T Z W N 0 a W 9 u M S / j g 4 b j g 7 z j g 5 b j g 6 s g M S 9 B d X R v U m V t b 3 Z l Z E N v b H V t b n M x L n v p q 5 j l g K Q s N H 0 m c X V v d D s s J n F 1 b 3 Q 7 U 2 V j d G l v b j E v 4 4 O G 4 4 O 8 4 4 O W 4 4 O r I D E v Q X V 0 b 1 J l b W 9 2 Z W R D b 2 x 1 b W 5 z M S 5 7 5 a 6 J 5 Y C k L D V 9 J n F 1 b 3 Q 7 L C Z x d W 9 0 O 1 N l Y 3 R p b 2 4 x L + O D h u O D v O O D l u O D q y A x L 0 F 1 d G 9 S Z W 1 v d m V k Q 2 9 s d W 1 u c z E u e + O C u e O D l + O D r O O D g + O D i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/ j g 4 b j g 7 z j g 5 b j g 6 s g M S 9 B d X R v U m V t b 3 Z l Z E N v b H V t b n M x L n v p g J r o s q j j g 5 r j g q I s M H 0 m c X V v d D s s J n F 1 b 3 Q 7 U 2 V j d G l v b j E v 4 4 O G 4 4 O 8 4 4 O W 4 4 O r I D E v Q X V 0 b 1 J l b W 9 2 Z W R D b 2 x 1 b W 5 z M S 5 7 Q k l E L D F 9 J n F 1 b 3 Q 7 L C Z x d W 9 0 O 1 N l Y 3 R p b 2 4 x L + O D h u O D v O O D l u O D q y A x L 0 F 1 d G 9 S Z W 1 v d m V k Q 2 9 s d W 1 u c z E u e 0 F T S y w y f S Z x d W 9 0 O y w m c X V v d D t T Z W N 0 a W 9 u M S / j g 4 b j g 7 z j g 5 b j g 6 s g M S 9 B d X R v U m V t b 3 Z l Z E N v b H V t b n M x L n v l i Y 3 m l 6 X m r 5 Q s M 3 0 m c X V v d D s s J n F 1 b 3 Q 7 U 2 V j d G l v b j E v 4 4 O G 4 4 O 8 4 4 O W 4 4 O r I D E v Q X V 0 b 1 J l b W 9 2 Z W R D b 2 x 1 b W 5 z M S 5 7 6 a u Y 5 Y C k L D R 9 J n F 1 b 3 Q 7 L C Z x d W 9 0 O 1 N l Y 3 R p b 2 4 x L + O D h u O D v O O D l u O D q y A x L 0 F 1 d G 9 S Z W 1 v d m V k Q 2 9 s d W 1 u c z E u e + W u i e W A p C w 1 f S Z x d W 9 0 O y w m c X V v d D t T Z W N 0 a W 9 u M S / j g 4 b j g 7 z j g 5 b j g 6 s g M S 9 B d X R v U m V t b 3 Z l Z E N v b H V t b n M x L n v j g r n j g 5 f j g 6 z j g 4 P j g 4 k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i U y M D E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J T I w M S 9 I V E 1 M J T I w J U U z J T g x J T h C J U U z J T g y J T g 5 J U U 2 J T h B J U J E J U U 1 J T g 3 J U J B J U U z J T g x J T k 1 J U U z J T g y J T h D J U U z J T g x J T l G J U U z J T g z J T g 2 J U U z J T g z J U J D J U U z J T g z J T k 2 J U U z J T g z J U F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J T I w M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l M j A x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a s d A J O V v R T 7 n M u H s W W y q + A A A A A A I A A A A A A B B m A A A A A Q A A I A A A A G o 4 u 0 H h f + m 0 m W d 7 / n f L 1 l J n X h E H e q 5 F Q / t P L q P B X h C 0 A A A A A A 6 A A A A A A g A A I A A A A I 9 i p A b R T m o T n m g / n 8 v t R i b 2 w Z P n 2 v w j M V Y I t 6 G I d F l O U A A A A B i F 3 W u u m R f c w l e Q R x 4 F o M k d 9 4 G D g f C / 3 P 5 N r B V j 8 M P Y S n c F T u N K 1 W S 0 U c h h D G n m P g S l K m w T Z W 9 6 z H J j j / k A e Z P y K 9 1 K 7 Z V x a O W W 3 f J o v 5 d 8 Q A A A A O H G X N u e n M 3 6 T 9 C 4 H + j E + H 1 S m U r 4 k m O D N Y u H A Z J x h w m J p q U O M y b V 4 r K A 8 o R E d 0 l 7 0 J v X f H D V N Y S r C z u T G Q F S y J I = < / D a t a M a s h u p > 
</file>

<file path=customXml/itemProps1.xml><?xml version="1.0" encoding="utf-8"?>
<ds:datastoreItem xmlns:ds="http://schemas.openxmlformats.org/officeDocument/2006/customXml" ds:itemID="{06A4695A-0A21-4B9F-BB2E-4F4B579641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スワップ計算_みんF</vt:lpstr>
      <vt:lpstr>スワップ計算_GMOクリック_100</vt:lpstr>
      <vt:lpstr>スワップ計算_GMOクリック_50</vt:lpstr>
      <vt:lpstr>スポット価格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2025-08-25T13:24:11Z</dcterms:created>
  <dcterms:modified xsi:type="dcterms:W3CDTF">2026-01-07T13:27:02Z</dcterms:modified>
</cp:coreProperties>
</file>