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202300"/>
  <xr:revisionPtr revIDLastSave="50434" documentId="8_{87EA93D7-D23F-4355-A770-8FC40E631A59}" xr6:coauthVersionLast="47" xr6:coauthVersionMax="47" xr10:uidLastSave="{C7A1CCEA-094D-4462-90F4-92C61DF84914}"/>
  <bookViews>
    <workbookView xWindow="-108" yWindow="-108" windowWidth="23256" windowHeight="12456" firstSheet="1" activeTab="1" xr2:uid="{2C15BBE5-4061-4E27-8236-A5CCF296A8C9}"/>
  </bookViews>
  <sheets>
    <sheet name="スワップ計算_みんF" sheetId="11" state="hidden" r:id="rId1"/>
    <sheet name="スワップ計算_GMOクリック_100" sheetId="14" r:id="rId2"/>
    <sheet name="スワップ計算_GMOクリック_50" sheetId="13" r:id="rId3"/>
    <sheet name="スポット価格" sheetId="4" r:id="rId4"/>
  </sheets>
  <definedNames>
    <definedName name="_xlchart.v1.0" hidden="1">スワップ計算_GMOクリック_100!$A$7:$A$19</definedName>
    <definedName name="_xlchart.v1.1" hidden="1">スワップ計算_GMOクリック_100!$M$27:$M$39</definedName>
    <definedName name="_xlchart.v1.2" hidden="1">スワップ計算_GMOクリック_50!$A$7:$A$19</definedName>
    <definedName name="_xlchart.v1.3" hidden="1">スワップ計算_GMOクリック_50!$M$27:$M$39</definedName>
    <definedName name="ExternalData_1" localSheetId="3" hidden="1">スポット価格!$A$1:$G$52</definedName>
    <definedName name="solver_adj" localSheetId="1" hidden="1">スワップ計算_GMOクリック_100!$B$8,スワップ計算_GMOクリック_100!$B$10,スワップ計算_GMOクリック_100!$B$12,スワップ計算_GMOクリック_100!$B$18</definedName>
    <definedName name="solver_adj" localSheetId="2" hidden="1">スワップ計算_GMOクリック_50!$B$7,スワップ計算_GMOクリック_50!$B$8,スワップ計算_GMOクリック_50!$B$17</definedName>
    <definedName name="solver_adj" localSheetId="0" hidden="1">スワップ計算_みんF!$B$6,スワップ計算_みんF!$B$7,スワップ計算_みんF!$B$13,スワップ計算_みんF!$B$16,スワップ計算_みんF!$B$18,スワップ計算_みんF!$B$19</definedName>
    <definedName name="solver_cvg" localSheetId="1" hidden="1">0.0001</definedName>
    <definedName name="solver_cvg" localSheetId="2" hidden="1">0.0001</definedName>
    <definedName name="solver_cvg" localSheetId="0" hidden="1">0.0001</definedName>
    <definedName name="solver_drv" localSheetId="1" hidden="1">1</definedName>
    <definedName name="solver_drv" localSheetId="2" hidden="1">1</definedName>
    <definedName name="solver_drv" localSheetId="0" hidden="1">1</definedName>
    <definedName name="solver_eng" localSheetId="1" hidden="1">1</definedName>
    <definedName name="solver_eng" localSheetId="2" hidden="1">1</definedName>
    <definedName name="solver_eng" localSheetId="0" hidden="1">1</definedName>
    <definedName name="solver_est" localSheetId="1" hidden="1">1</definedName>
    <definedName name="solver_est" localSheetId="2" hidden="1">1</definedName>
    <definedName name="solver_est" localSheetId="0" hidden="1">1</definedName>
    <definedName name="solver_itr" localSheetId="1" hidden="1">2147483647</definedName>
    <definedName name="solver_itr" localSheetId="2" hidden="1">2147483647</definedName>
    <definedName name="solver_itr" localSheetId="0" hidden="1">2147483647</definedName>
    <definedName name="solver_lhs1" localSheetId="1" hidden="1">スワップ計算_GMOクリック_100!$B$2</definedName>
    <definedName name="solver_lhs1" localSheetId="2" hidden="1">スワップ計算_GMOクリック_50!$B$2</definedName>
    <definedName name="solver_lhs1" localSheetId="0" hidden="1">スワップ計算_みんF!$B$2</definedName>
    <definedName name="solver_lhs2" localSheetId="1" hidden="1">スワップ計算_GMOクリック_100!$D$29</definedName>
    <definedName name="solver_lhs2" localSheetId="2" hidden="1">スワップ計算_GMOクリック_50!$B$2</definedName>
    <definedName name="solver_lhs2" localSheetId="0" hidden="1">スワップ計算_みんF!$D$25</definedName>
    <definedName name="solver_lhs3" localSheetId="1" hidden="1">スワップ計算_GMOクリック_100!$D$29</definedName>
    <definedName name="solver_lhs3" localSheetId="2" hidden="1">スワップ計算_GMOクリック_50!$D$29</definedName>
    <definedName name="solver_mip" localSheetId="1" hidden="1">2147483647</definedName>
    <definedName name="solver_mip" localSheetId="2" hidden="1">2147483647</definedName>
    <definedName name="solver_mip" localSheetId="0" hidden="1">2147483647</definedName>
    <definedName name="solver_mni" localSheetId="1" hidden="1">30</definedName>
    <definedName name="solver_mni" localSheetId="2" hidden="1">30</definedName>
    <definedName name="solver_mni" localSheetId="0" hidden="1">30</definedName>
    <definedName name="solver_mrt" localSheetId="1" hidden="1">0.075</definedName>
    <definedName name="solver_mrt" localSheetId="2" hidden="1">0.075</definedName>
    <definedName name="solver_mrt" localSheetId="0" hidden="1">0.075</definedName>
    <definedName name="solver_msl" localSheetId="1" hidden="1">2</definedName>
    <definedName name="solver_msl" localSheetId="2" hidden="1">2</definedName>
    <definedName name="solver_msl" localSheetId="0" hidden="1">2</definedName>
    <definedName name="solver_neg" localSheetId="1" hidden="1">2</definedName>
    <definedName name="solver_neg" localSheetId="2" hidden="1">2</definedName>
    <definedName name="solver_neg" localSheetId="0" hidden="1">2</definedName>
    <definedName name="solver_nod" localSheetId="1" hidden="1">2147483647</definedName>
    <definedName name="solver_nod" localSheetId="2" hidden="1">2147483647</definedName>
    <definedName name="solver_nod" localSheetId="0" hidden="1">2147483647</definedName>
    <definedName name="solver_num" localSheetId="1" hidden="1">2</definedName>
    <definedName name="solver_num" localSheetId="2" hidden="1">3</definedName>
    <definedName name="solver_num" localSheetId="0" hidden="1">2</definedName>
    <definedName name="solver_nwt" localSheetId="1" hidden="1">1</definedName>
    <definedName name="solver_nwt" localSheetId="2" hidden="1">1</definedName>
    <definedName name="solver_nwt" localSheetId="0" hidden="1">1</definedName>
    <definedName name="solver_opt" localSheetId="1" hidden="1">スワップ計算_GMOクリック_100!$D$35</definedName>
    <definedName name="solver_opt" localSheetId="2" hidden="1">スワップ計算_GMOクリック_50!$D$35</definedName>
    <definedName name="solver_opt" localSheetId="0" hidden="1">スワップ計算_みんF!$D$31</definedName>
    <definedName name="solver_pre" localSheetId="1" hidden="1">0.0001</definedName>
    <definedName name="solver_pre" localSheetId="2" hidden="1">0.0001</definedName>
    <definedName name="solver_pre" localSheetId="0" hidden="1">0.00001</definedName>
    <definedName name="solver_rbv" localSheetId="1" hidden="1">2</definedName>
    <definedName name="solver_rbv" localSheetId="2" hidden="1">2</definedName>
    <definedName name="solver_rbv" localSheetId="0" hidden="1">2</definedName>
    <definedName name="solver_rel1" localSheetId="1" hidden="1">1</definedName>
    <definedName name="solver_rel1" localSheetId="2" hidden="1">1</definedName>
    <definedName name="solver_rel1" localSheetId="0" hidden="1">1</definedName>
    <definedName name="solver_rel2" localSheetId="1" hidden="1">3</definedName>
    <definedName name="solver_rel2" localSheetId="2" hidden="1">3</definedName>
    <definedName name="solver_rel2" localSheetId="0" hidden="1">3</definedName>
    <definedName name="solver_rel3" localSheetId="1" hidden="1">3</definedName>
    <definedName name="solver_rel3" localSheetId="2" hidden="1">3</definedName>
    <definedName name="solver_rhs1" localSheetId="1" hidden="1">20.5</definedName>
    <definedName name="solver_rhs1" localSheetId="2" hidden="1">20.5</definedName>
    <definedName name="solver_rhs1" localSheetId="0" hidden="1">18</definedName>
    <definedName name="solver_rhs2" localSheetId="1" hidden="1">1000000</definedName>
    <definedName name="solver_rhs2" localSheetId="2" hidden="1">20</definedName>
    <definedName name="solver_rhs2" localSheetId="0" hidden="1">900000</definedName>
    <definedName name="solver_rhs3" localSheetId="1" hidden="1">1000000</definedName>
    <definedName name="solver_rhs3" localSheetId="2" hidden="1">500000</definedName>
    <definedName name="solver_rlx" localSheetId="1" hidden="1">2</definedName>
    <definedName name="solver_rlx" localSheetId="2" hidden="1">2</definedName>
    <definedName name="solver_rlx" localSheetId="0" hidden="1">2</definedName>
    <definedName name="solver_rsd" localSheetId="1" hidden="1">0</definedName>
    <definedName name="solver_rsd" localSheetId="2" hidden="1">0</definedName>
    <definedName name="solver_rsd" localSheetId="0" hidden="1">0</definedName>
    <definedName name="solver_scl" localSheetId="1" hidden="1">1</definedName>
    <definedName name="solver_scl" localSheetId="2" hidden="1">1</definedName>
    <definedName name="solver_scl" localSheetId="0" hidden="1">1</definedName>
    <definedName name="solver_sho" localSheetId="1" hidden="1">2</definedName>
    <definedName name="solver_sho" localSheetId="2" hidden="1">2</definedName>
    <definedName name="solver_sho" localSheetId="0" hidden="1">2</definedName>
    <definedName name="solver_ssz" localSheetId="1" hidden="1">100</definedName>
    <definedName name="solver_ssz" localSheetId="2" hidden="1">100</definedName>
    <definedName name="solver_ssz" localSheetId="0" hidden="1">100</definedName>
    <definedName name="solver_tim" localSheetId="1" hidden="1">2147483647</definedName>
    <definedName name="solver_tim" localSheetId="2" hidden="1">2147483647</definedName>
    <definedName name="solver_tim" localSheetId="0" hidden="1">2147483647</definedName>
    <definedName name="solver_tol" localSheetId="1" hidden="1">0.01</definedName>
    <definedName name="solver_tol" localSheetId="2" hidden="1">0.01</definedName>
    <definedName name="solver_tol" localSheetId="0" hidden="1">0.01</definedName>
    <definedName name="solver_typ" localSheetId="1" hidden="1">1</definedName>
    <definedName name="solver_typ" localSheetId="2" hidden="1">1</definedName>
    <definedName name="solver_typ" localSheetId="0" hidden="1">1</definedName>
    <definedName name="solver_val" localSheetId="1" hidden="1">300000</definedName>
    <definedName name="solver_val" localSheetId="2" hidden="1">300000</definedName>
    <definedName name="solver_val" localSheetId="0" hidden="1">300000</definedName>
    <definedName name="solver_ver" localSheetId="1" hidden="1">3</definedName>
    <definedName name="solver_ver" localSheetId="2" hidden="1">3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3" l="1"/>
  <c r="B29" i="14"/>
  <c r="C14" i="14"/>
  <c r="G25" i="13"/>
  <c r="G24" i="13"/>
  <c r="G23" i="13"/>
  <c r="F23" i="13"/>
  <c r="E23" i="13"/>
  <c r="F23" i="14"/>
  <c r="E23" i="14"/>
  <c r="C14" i="13"/>
  <c r="G24" i="14"/>
  <c r="G25" i="14"/>
  <c r="G23" i="14"/>
  <c r="G22" i="14"/>
  <c r="D22" i="14"/>
  <c r="G21" i="14"/>
  <c r="D21" i="14"/>
  <c r="G20" i="14"/>
  <c r="D20" i="14"/>
  <c r="G19" i="14"/>
  <c r="D19" i="14"/>
  <c r="G18" i="14"/>
  <c r="D18" i="14"/>
  <c r="G17" i="14"/>
  <c r="D17" i="14"/>
  <c r="G16" i="14"/>
  <c r="D16" i="14"/>
  <c r="G15" i="14"/>
  <c r="D15" i="14"/>
  <c r="G14" i="14"/>
  <c r="D14" i="14"/>
  <c r="E14" i="14" s="1"/>
  <c r="G13" i="14"/>
  <c r="D13" i="14"/>
  <c r="G12" i="14"/>
  <c r="D12" i="14"/>
  <c r="G11" i="14"/>
  <c r="D11" i="14"/>
  <c r="G10" i="14"/>
  <c r="D10" i="14"/>
  <c r="G9" i="14"/>
  <c r="D9" i="14"/>
  <c r="G8" i="14"/>
  <c r="D8" i="14"/>
  <c r="G7" i="14"/>
  <c r="D7" i="14"/>
  <c r="G21" i="13"/>
  <c r="D20" i="13"/>
  <c r="F20" i="13" s="1"/>
  <c r="G20" i="13"/>
  <c r="D21" i="13"/>
  <c r="F21" i="13" s="1"/>
  <c r="D22" i="13"/>
  <c r="E22" i="13" s="1"/>
  <c r="G22" i="13"/>
  <c r="G19" i="13"/>
  <c r="D19" i="13"/>
  <c r="F19" i="13" s="1"/>
  <c r="H19" i="13" s="1"/>
  <c r="G18" i="13"/>
  <c r="D18" i="13"/>
  <c r="F18" i="13" s="1"/>
  <c r="G17" i="13"/>
  <c r="D17" i="13"/>
  <c r="F17" i="13" s="1"/>
  <c r="G16" i="13"/>
  <c r="D16" i="13"/>
  <c r="F16" i="13" s="1"/>
  <c r="H16" i="13" s="1"/>
  <c r="G15" i="13"/>
  <c r="D15" i="13"/>
  <c r="F15" i="13" s="1"/>
  <c r="G14" i="13"/>
  <c r="D14" i="13"/>
  <c r="G13" i="13"/>
  <c r="D13" i="13"/>
  <c r="F13" i="13" s="1"/>
  <c r="G12" i="13"/>
  <c r="D12" i="13"/>
  <c r="F12" i="13" s="1"/>
  <c r="H12" i="13" s="1"/>
  <c r="G11" i="13"/>
  <c r="D11" i="13"/>
  <c r="F11" i="13" s="1"/>
  <c r="G10" i="13"/>
  <c r="D10" i="13"/>
  <c r="F10" i="13" s="1"/>
  <c r="G9" i="13"/>
  <c r="D9" i="13"/>
  <c r="F9" i="13" s="1"/>
  <c r="G8" i="13"/>
  <c r="D8" i="13"/>
  <c r="F8" i="13" s="1"/>
  <c r="G7" i="13"/>
  <c r="D7" i="13"/>
  <c r="F7" i="13" s="1"/>
  <c r="B25" i="11"/>
  <c r="D25" i="11" s="1"/>
  <c r="G21" i="11"/>
  <c r="D21" i="11"/>
  <c r="F21" i="11" s="1"/>
  <c r="G20" i="11"/>
  <c r="D20" i="11"/>
  <c r="F20" i="11" s="1"/>
  <c r="G19" i="11"/>
  <c r="D19" i="11"/>
  <c r="F19" i="11" s="1"/>
  <c r="G18" i="11"/>
  <c r="D18" i="11"/>
  <c r="F18" i="11" s="1"/>
  <c r="G17" i="11"/>
  <c r="D17" i="11"/>
  <c r="F17" i="11" s="1"/>
  <c r="H17" i="11" s="1"/>
  <c r="G16" i="11"/>
  <c r="D16" i="11"/>
  <c r="F16" i="11" s="1"/>
  <c r="H16" i="11" s="1"/>
  <c r="G15" i="11"/>
  <c r="D15" i="11"/>
  <c r="F15" i="11" s="1"/>
  <c r="G14" i="11"/>
  <c r="D14" i="11"/>
  <c r="F14" i="11" s="1"/>
  <c r="H14" i="11" s="1"/>
  <c r="G13" i="11"/>
  <c r="D13" i="11"/>
  <c r="F13" i="11" s="1"/>
  <c r="H13" i="11" s="1"/>
  <c r="G12" i="11"/>
  <c r="D12" i="11"/>
  <c r="F12" i="11" s="1"/>
  <c r="G11" i="11"/>
  <c r="D11" i="11"/>
  <c r="F11" i="11" s="1"/>
  <c r="H11" i="11" s="1"/>
  <c r="G10" i="11"/>
  <c r="D10" i="11"/>
  <c r="F10" i="11" s="1"/>
  <c r="H10" i="11" s="1"/>
  <c r="G9" i="11"/>
  <c r="D9" i="11"/>
  <c r="F9" i="11" s="1"/>
  <c r="G8" i="11"/>
  <c r="D8" i="11"/>
  <c r="F8" i="11" s="1"/>
  <c r="H8" i="11" s="1"/>
  <c r="G7" i="11"/>
  <c r="D7" i="11"/>
  <c r="F7" i="11" s="1"/>
  <c r="H7" i="11" s="1"/>
  <c r="G6" i="11"/>
  <c r="D6" i="11"/>
  <c r="F6" i="11" s="1"/>
  <c r="E24" i="13" l="1"/>
  <c r="F24" i="13"/>
  <c r="F25" i="13"/>
  <c r="F24" i="14"/>
  <c r="E24" i="14"/>
  <c r="F25" i="14"/>
  <c r="E25" i="14"/>
  <c r="E25" i="13"/>
  <c r="D29" i="13"/>
  <c r="H23" i="14"/>
  <c r="H24" i="14"/>
  <c r="H25" i="13"/>
  <c r="H24" i="13"/>
  <c r="H23" i="13"/>
  <c r="H9" i="13"/>
  <c r="H15" i="13"/>
  <c r="H10" i="13"/>
  <c r="H13" i="13"/>
  <c r="E22" i="14"/>
  <c r="F22" i="14"/>
  <c r="H22" i="14" s="1"/>
  <c r="F21" i="14"/>
  <c r="H21" i="14" s="1"/>
  <c r="E21" i="14"/>
  <c r="E20" i="14"/>
  <c r="F20" i="14"/>
  <c r="H20" i="14" s="1"/>
  <c r="E19" i="14"/>
  <c r="F19" i="14"/>
  <c r="H19" i="14" s="1"/>
  <c r="F18" i="14"/>
  <c r="H18" i="14" s="1"/>
  <c r="E18" i="14"/>
  <c r="F17" i="14"/>
  <c r="H17" i="14" s="1"/>
  <c r="E17" i="14"/>
  <c r="E16" i="14"/>
  <c r="F16" i="14"/>
  <c r="H16" i="14" s="1"/>
  <c r="F15" i="14"/>
  <c r="H15" i="14" s="1"/>
  <c r="E15" i="14"/>
  <c r="F14" i="14"/>
  <c r="H14" i="14" s="1"/>
  <c r="F13" i="14"/>
  <c r="H13" i="14" s="1"/>
  <c r="E13" i="14"/>
  <c r="E12" i="14"/>
  <c r="F12" i="14"/>
  <c r="H12" i="14" s="1"/>
  <c r="E11" i="14"/>
  <c r="F11" i="14"/>
  <c r="H11" i="14" s="1"/>
  <c r="E10" i="14"/>
  <c r="F10" i="14"/>
  <c r="H10" i="14" s="1"/>
  <c r="E9" i="14"/>
  <c r="F9" i="14"/>
  <c r="H9" i="14" s="1"/>
  <c r="E8" i="14"/>
  <c r="F8" i="14"/>
  <c r="H8" i="14" s="1"/>
  <c r="F7" i="14"/>
  <c r="H7" i="14" s="1"/>
  <c r="E7" i="14"/>
  <c r="H7" i="13"/>
  <c r="H18" i="13"/>
  <c r="H21" i="13"/>
  <c r="H8" i="13"/>
  <c r="H11" i="13"/>
  <c r="H20" i="13"/>
  <c r="E20" i="13"/>
  <c r="E21" i="13"/>
  <c r="F22" i="13"/>
  <c r="H22" i="13" s="1"/>
  <c r="H17" i="13"/>
  <c r="F14" i="13"/>
  <c r="H14" i="13" s="1"/>
  <c r="E11" i="13"/>
  <c r="E12" i="13"/>
  <c r="E9" i="13"/>
  <c r="E8" i="13"/>
  <c r="E13" i="13"/>
  <c r="E14" i="13"/>
  <c r="E16" i="13"/>
  <c r="E18" i="13"/>
  <c r="E7" i="13"/>
  <c r="E10" i="13"/>
  <c r="E15" i="13"/>
  <c r="E17" i="13"/>
  <c r="E19" i="13"/>
  <c r="C29" i="13"/>
  <c r="H19" i="11"/>
  <c r="H20" i="11"/>
  <c r="H6" i="11"/>
  <c r="H9" i="11"/>
  <c r="H12" i="11"/>
  <c r="H15" i="11"/>
  <c r="H18" i="11"/>
  <c r="H21" i="11"/>
  <c r="E6" i="11"/>
  <c r="E7" i="11"/>
  <c r="I7" i="11" s="1"/>
  <c r="E8" i="11"/>
  <c r="I8" i="11" s="1"/>
  <c r="E9" i="11"/>
  <c r="I9" i="11" s="1"/>
  <c r="E10" i="11"/>
  <c r="I10" i="11" s="1"/>
  <c r="E11" i="11"/>
  <c r="I11" i="11" s="1"/>
  <c r="E12" i="11"/>
  <c r="I12" i="11" s="1"/>
  <c r="E13" i="11"/>
  <c r="I13" i="11" s="1"/>
  <c r="E14" i="11"/>
  <c r="I14" i="11" s="1"/>
  <c r="E15" i="11"/>
  <c r="I15" i="11" s="1"/>
  <c r="E16" i="11"/>
  <c r="I16" i="11" s="1"/>
  <c r="E17" i="11"/>
  <c r="I17" i="11" s="1"/>
  <c r="E18" i="11"/>
  <c r="I18" i="11" s="1"/>
  <c r="E19" i="11"/>
  <c r="I19" i="11" s="1"/>
  <c r="E20" i="11"/>
  <c r="I20" i="11" s="1"/>
  <c r="E21" i="11"/>
  <c r="I21" i="11" s="1"/>
  <c r="C25" i="11"/>
  <c r="H25" i="14" l="1"/>
  <c r="B3" i="14"/>
  <c r="B2" i="14" a="1"/>
  <c r="B3" i="13"/>
  <c r="B2" i="13" a="1"/>
  <c r="C29" i="14"/>
  <c r="D29" i="14"/>
  <c r="D32" i="14" a="1"/>
  <c r="D32" i="14" s="1"/>
  <c r="K27" i="14" a="1"/>
  <c r="C32" i="14" a="1"/>
  <c r="C32" i="14" s="1"/>
  <c r="B32" i="14" a="1"/>
  <c r="B32" i="14" s="1"/>
  <c r="K27" i="13" a="1"/>
  <c r="C32" i="13" a="1"/>
  <c r="C32" i="13" s="1"/>
  <c r="B32" i="13" a="1"/>
  <c r="B32" i="13" s="1"/>
  <c r="D32" i="13" a="1"/>
  <c r="D32" i="13" s="1"/>
  <c r="D35" i="13" s="1"/>
  <c r="B28" i="11" a="1"/>
  <c r="B2" i="11" a="1"/>
  <c r="I6" i="11"/>
  <c r="B3" i="11" s="1"/>
  <c r="D28" i="11" a="1"/>
  <c r="D31" i="11" s="1"/>
  <c r="C28" i="11" a="1"/>
  <c r="K32" i="14" l="1"/>
  <c r="L32" i="14" s="1"/>
  <c r="M32" i="14" s="1"/>
  <c r="K33" i="14"/>
  <c r="L33" i="14" s="1"/>
  <c r="M33" i="14" s="1"/>
  <c r="K34" i="14"/>
  <c r="L34" i="14" s="1"/>
  <c r="M34" i="14" s="1"/>
  <c r="K35" i="14"/>
  <c r="L35" i="14" s="1"/>
  <c r="M35" i="14" s="1"/>
  <c r="K37" i="14"/>
  <c r="L37" i="14" s="1"/>
  <c r="M37" i="14" s="1"/>
  <c r="K38" i="14"/>
  <c r="L38" i="14" s="1"/>
  <c r="M38" i="14" s="1"/>
  <c r="K39" i="14"/>
  <c r="L39" i="14" s="1"/>
  <c r="M39" i="14" s="1"/>
  <c r="K41" i="14"/>
  <c r="L41" i="14" s="1"/>
  <c r="M41" i="14" s="1"/>
  <c r="K42" i="14"/>
  <c r="L42" i="14" s="1"/>
  <c r="M42" i="14" s="1"/>
  <c r="K27" i="14"/>
  <c r="L27" i="14" s="1"/>
  <c r="M27" i="14" s="1"/>
  <c r="K28" i="14"/>
  <c r="L28" i="14" s="1"/>
  <c r="M28" i="14" s="1"/>
  <c r="K29" i="14"/>
  <c r="L29" i="14" s="1"/>
  <c r="M29" i="14" s="1"/>
  <c r="K30" i="14"/>
  <c r="L30" i="14" s="1"/>
  <c r="M30" i="14" s="1"/>
  <c r="K31" i="14"/>
  <c r="L31" i="14" s="1"/>
  <c r="M31" i="14" s="1"/>
  <c r="K36" i="14"/>
  <c r="L36" i="14" s="1"/>
  <c r="M36" i="14" s="1"/>
  <c r="K40" i="14"/>
  <c r="L40" i="14" s="1"/>
  <c r="M40" i="14" s="1"/>
  <c r="K43" i="14"/>
  <c r="L43" i="14" s="1"/>
  <c r="M43" i="14" s="1"/>
  <c r="K44" i="14"/>
  <c r="L44" i="14" s="1"/>
  <c r="M44" i="14" s="1"/>
  <c r="D35" i="14"/>
  <c r="K44" i="13"/>
  <c r="L44" i="13" s="1"/>
  <c r="M44" i="13" s="1"/>
  <c r="K43" i="13"/>
  <c r="L43" i="13" s="1"/>
  <c r="M43" i="13" s="1"/>
  <c r="K42" i="13"/>
  <c r="L42" i="13" s="1"/>
  <c r="M42" i="13" s="1"/>
  <c r="K41" i="13"/>
  <c r="L41" i="13" s="1"/>
  <c r="M41" i="13" s="1"/>
  <c r="K40" i="13"/>
  <c r="L40" i="13" s="1"/>
  <c r="M40" i="13" s="1"/>
  <c r="K39" i="13"/>
  <c r="L39" i="13" s="1"/>
  <c r="M39" i="13" s="1"/>
  <c r="K38" i="13"/>
  <c r="L38" i="13" s="1"/>
  <c r="M38" i="13" s="1"/>
  <c r="K37" i="13"/>
  <c r="L37" i="13" s="1"/>
  <c r="M37" i="13" s="1"/>
  <c r="K36" i="13"/>
  <c r="L36" i="13" s="1"/>
  <c r="M36" i="13" s="1"/>
  <c r="K35" i="13"/>
  <c r="L35" i="13" s="1"/>
  <c r="M35" i="13" s="1"/>
  <c r="K34" i="13"/>
  <c r="L34" i="13" s="1"/>
  <c r="M34" i="13" s="1"/>
  <c r="K33" i="13"/>
  <c r="L33" i="13" s="1"/>
  <c r="M33" i="13" s="1"/>
  <c r="K32" i="13"/>
  <c r="L32" i="13" s="1"/>
  <c r="M32" i="13" s="1"/>
  <c r="K28" i="13"/>
  <c r="L28" i="13" s="1"/>
  <c r="M28" i="13" s="1"/>
  <c r="K27" i="13"/>
  <c r="L27" i="13" s="1"/>
  <c r="M27" i="13" s="1"/>
  <c r="K30" i="13"/>
  <c r="L30" i="13" s="1"/>
  <c r="M30" i="13" s="1"/>
  <c r="K31" i="13"/>
  <c r="K29" i="13"/>
  <c r="L29" i="13" l="1"/>
  <c r="M29" i="13" s="1"/>
  <c r="L31" i="13"/>
  <c r="M31" i="1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1D8AEF-8FCE-4385-A6CD-A0E13C2CA09A}" keepAlive="1" name="クエリ - テーブル 1" description="ブック内の 'テーブル 1' クエリへの接続です。" type="5" refreshedVersion="8" refreshOnLoad="1" saveData="1">
    <dbPr connection="Provider=Microsoft.Mashup.OleDb.1;Data Source=$Workbook$;Location=&quot;テーブル 1&quot;;Extended Properties=&quot;&quot;" command="SELECT * FROM [テーブル 1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<sst xmlns="http://schemas.openxmlformats.org/spreadsheetml/2006/main" count="306" uniqueCount="88">
  <si>
    <t>USDJPY</t>
  </si>
  <si>
    <t>EURJPY</t>
  </si>
  <si>
    <t>GBPJPY</t>
  </si>
  <si>
    <t>AUDJPY</t>
  </si>
  <si>
    <t>NZDJPY</t>
  </si>
  <si>
    <t>ZARJPY</t>
  </si>
  <si>
    <t>TRYJPY</t>
  </si>
  <si>
    <t>MXNJPY</t>
  </si>
  <si>
    <t>CZKJPY</t>
  </si>
  <si>
    <t>HUFJPY</t>
  </si>
  <si>
    <t>通貨ペア</t>
  </si>
  <si>
    <t>BID</t>
  </si>
  <si>
    <t>ASK</t>
  </si>
  <si>
    <t>前日比</t>
  </si>
  <si>
    <t>高値</t>
  </si>
  <si>
    <t>安値</t>
  </si>
  <si>
    <t>スプレッド</t>
  </si>
  <si>
    <t>USDJPY LIGHT</t>
  </si>
  <si>
    <t>EURJPY LIGHT</t>
  </si>
  <si>
    <t>GBPJPY LIGHT</t>
  </si>
  <si>
    <t>AUDJPY LIGHT</t>
  </si>
  <si>
    <t>NZDJPY LIGHT</t>
  </si>
  <si>
    <t>ZARJPY LIGHT</t>
  </si>
  <si>
    <t>TRYJPY LIGHT</t>
  </si>
  <si>
    <t>MXNJPY LIGHT</t>
  </si>
  <si>
    <t>CZKJPY LIGHT</t>
  </si>
  <si>
    <t>HUFJPY LIGHT</t>
  </si>
  <si>
    <t>EURUSD LIGHT</t>
  </si>
  <si>
    <t>GBPUSD LIGHT</t>
  </si>
  <si>
    <t>CHFJPY</t>
  </si>
  <si>
    <t>CADJPY</t>
  </si>
  <si>
    <t>RUBJPY</t>
  </si>
  <si>
    <t>CNHJPY</t>
  </si>
  <si>
    <t>HKDJPY</t>
  </si>
  <si>
    <t>SGDJPY</t>
  </si>
  <si>
    <t>PLNJPY</t>
  </si>
  <si>
    <t>NOKJPY</t>
  </si>
  <si>
    <t>SEKJPY</t>
  </si>
  <si>
    <t>EURUSD</t>
  </si>
  <si>
    <t>GBPUSD</t>
  </si>
  <si>
    <t>AUDUSD</t>
  </si>
  <si>
    <t>NZDUSD</t>
  </si>
  <si>
    <t>EURGBP</t>
  </si>
  <si>
    <t>EURAUD</t>
  </si>
  <si>
    <t>GBPAUD</t>
  </si>
  <si>
    <t>AUDNZD</t>
  </si>
  <si>
    <t>USDCHF</t>
  </si>
  <si>
    <t>EURCHF</t>
  </si>
  <si>
    <t>GBPCHF</t>
  </si>
  <si>
    <t>USDCAD</t>
  </si>
  <si>
    <t>USDCNH</t>
  </si>
  <si>
    <t>EURPLN</t>
  </si>
  <si>
    <t>USDJPYラージ</t>
  </si>
  <si>
    <t>保有量</t>
    <rPh sb="0" eb="3">
      <t>ホユウリョウ</t>
    </rPh>
    <phoneticPr fontId="2"/>
  </si>
  <si>
    <t>スワップポイント</t>
    <phoneticPr fontId="2"/>
  </si>
  <si>
    <t>価格</t>
    <rPh sb="0" eb="2">
      <t>カカク</t>
    </rPh>
    <phoneticPr fontId="2"/>
  </si>
  <si>
    <t>円貨換算額</t>
    <rPh sb="0" eb="2">
      <t>エンカ</t>
    </rPh>
    <rPh sb="2" eb="5">
      <t>カンザンガク</t>
    </rPh>
    <phoneticPr fontId="2"/>
  </si>
  <si>
    <t>１日</t>
    <rPh sb="1" eb="2">
      <t>ニチ</t>
    </rPh>
    <phoneticPr fontId="2"/>
  </si>
  <si>
    <t>１か月</t>
    <rPh sb="2" eb="3">
      <t>ゲツ</t>
    </rPh>
    <phoneticPr fontId="2"/>
  </si>
  <si>
    <t>１年</t>
    <rPh sb="1" eb="2">
      <t>ネン</t>
    </rPh>
    <phoneticPr fontId="2"/>
  </si>
  <si>
    <t>合算（円）</t>
    <rPh sb="0" eb="2">
      <t>ガッサン</t>
    </rPh>
    <rPh sb="3" eb="4">
      <t>エン</t>
    </rPh>
    <phoneticPr fontId="2"/>
  </si>
  <si>
    <t>リスク額</t>
    <rPh sb="3" eb="4">
      <t>ガク</t>
    </rPh>
    <phoneticPr fontId="2"/>
  </si>
  <si>
    <t>利回り（年率）</t>
    <rPh sb="0" eb="2">
      <t>リマワ</t>
    </rPh>
    <rPh sb="4" eb="6">
      <t>ネンリツ</t>
    </rPh>
    <phoneticPr fontId="2"/>
  </si>
  <si>
    <t>証拠金</t>
    <rPh sb="0" eb="3">
      <t>ショウコキン</t>
    </rPh>
    <phoneticPr fontId="2"/>
  </si>
  <si>
    <t>レバレッジ</t>
    <phoneticPr fontId="2"/>
  </si>
  <si>
    <t>シャープレシオ</t>
    <phoneticPr fontId="2"/>
  </si>
  <si>
    <t>評価損益のブレ</t>
    <rPh sb="0" eb="4">
      <t>ヒョウカソンエキ</t>
    </rPh>
    <phoneticPr fontId="2"/>
  </si>
  <si>
    <t>ポジション</t>
    <phoneticPr fontId="2"/>
  </si>
  <si>
    <t>AUDCAD</t>
  </si>
  <si>
    <t>CHFTRY</t>
  </si>
  <si>
    <t>CHFMXN</t>
  </si>
  <si>
    <t>CHFZAR</t>
  </si>
  <si>
    <t>NOKSEK</t>
  </si>
  <si>
    <t>今日の損益</t>
    <rPh sb="0" eb="2">
      <t>キョウ</t>
    </rPh>
    <rPh sb="3" eb="5">
      <t>ソンエキ</t>
    </rPh>
    <phoneticPr fontId="2"/>
  </si>
  <si>
    <t>リスク</t>
    <phoneticPr fontId="2"/>
  </si>
  <si>
    <t>※共分散行列:2024/11/21-2025/11/21の日次データより算出、年率換算</t>
    <rPh sb="1" eb="6">
      <t>キョウブンサンギョウレツ</t>
    </rPh>
    <rPh sb="29" eb="31">
      <t>ニチジ</t>
    </rPh>
    <rPh sb="36" eb="38">
      <t>サンシュツ</t>
    </rPh>
    <rPh sb="39" eb="41">
      <t>ネンリツ</t>
    </rPh>
    <rPh sb="41" eb="43">
      <t>カンザン</t>
    </rPh>
    <phoneticPr fontId="2"/>
  </si>
  <si>
    <t>円ポジション</t>
    <rPh sb="0" eb="1">
      <t>エン</t>
    </rPh>
    <phoneticPr fontId="2"/>
  </si>
  <si>
    <t>TOPIX</t>
  </si>
  <si>
    <t>TOPIX</t>
    <phoneticPr fontId="2"/>
  </si>
  <si>
    <t>SP500</t>
  </si>
  <si>
    <t>SP500</t>
    <phoneticPr fontId="2"/>
  </si>
  <si>
    <t>中間ベクトル計算</t>
  </si>
  <si>
    <t>寄与額</t>
    <phoneticPr fontId="2"/>
  </si>
  <si>
    <t>寄与度（％）</t>
    <phoneticPr fontId="2"/>
  </si>
  <si>
    <t>BRLJPY</t>
  </si>
  <si>
    <t>※共分散行列:2025/6/30-2026/6/30の日次データより算出、年率換算</t>
    <rPh sb="1" eb="6">
      <t>キョウブンサンギョウレツ</t>
    </rPh>
    <rPh sb="27" eb="29">
      <t>ニチジ</t>
    </rPh>
    <rPh sb="34" eb="36">
      <t>サンシュツ</t>
    </rPh>
    <rPh sb="37" eb="39">
      <t>ネンリツ</t>
    </rPh>
    <rPh sb="39" eb="41">
      <t>カンザン</t>
    </rPh>
    <phoneticPr fontId="2"/>
  </si>
  <si>
    <t>USDINR</t>
  </si>
  <si>
    <t>USDBRL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</si>
</sst>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\-#,##0.0"/>
    <numFmt numFmtId="177" formatCode="0.0%"/>
    <numFmt numFmtId="178" formatCode="#,##0.0000000;[Red]\-#,##0.0000000"/>
    <numFmt numFmtId="179" formatCode="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theme="1"/>
      <name val="游ゴシック"/>
      <family val="2"/>
      <scheme val="minor"/>
    </font>
    <font>
      <b/>
      <sz val="11"/>
      <color theme="1"/>
      <name val="Meiryo UI"/>
      <family val="3"/>
      <charset val="128"/>
    </font>
    <font>
      <sz val="11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11"/>
      <color theme="0"/>
      <name val="Meiryo UI"/>
      <family val="3"/>
      <charset val="128"/>
    </font>
    <font>
      <sz val="11"/>
      <name val="メイリオ"/>
      <family val="3"/>
      <charset val="128"/>
    </font>
    <font>
      <sz val="1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</cellStyleXfs>
  <cellXfs count="9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40" fontId="3" fillId="2" borderId="4" xfId="1" applyNumberFormat="1" applyFont="1" applyFill="1" applyBorder="1">
      <alignment vertical="center"/>
    </xf>
    <xf numFmtId="9" fontId="3" fillId="2" borderId="0" xfId="2" applyFont="1" applyFill="1">
      <alignment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>
      <alignment vertical="center"/>
    </xf>
    <xf numFmtId="38" fontId="3" fillId="2" borderId="2" xfId="1" applyFont="1" applyFill="1" applyBorder="1">
      <alignment vertical="center"/>
    </xf>
    <xf numFmtId="40" fontId="3" fillId="2" borderId="2" xfId="1" applyNumberFormat="1" applyFont="1" applyFill="1" applyBorder="1">
      <alignment vertical="center"/>
    </xf>
    <xf numFmtId="177" fontId="3" fillId="2" borderId="2" xfId="2" applyNumberFormat="1" applyFont="1" applyFill="1" applyBorder="1">
      <alignment vertical="center"/>
    </xf>
    <xf numFmtId="40" fontId="3" fillId="2" borderId="0" xfId="1" applyNumberFormat="1" applyFont="1" applyFill="1" applyBorder="1">
      <alignment vertical="center"/>
    </xf>
    <xf numFmtId="38" fontId="3" fillId="2" borderId="1" xfId="1" applyFont="1" applyFill="1" applyBorder="1">
      <alignment vertical="center"/>
    </xf>
    <xf numFmtId="38" fontId="3" fillId="2" borderId="0" xfId="1" applyFont="1" applyFill="1" applyBorder="1">
      <alignment vertical="center"/>
    </xf>
    <xf numFmtId="177" fontId="3" fillId="2" borderId="0" xfId="2" applyNumberFormat="1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40" fontId="3" fillId="2" borderId="3" xfId="1" applyNumberFormat="1" applyFont="1" applyFill="1" applyBorder="1">
      <alignment vertical="center"/>
    </xf>
    <xf numFmtId="177" fontId="3" fillId="2" borderId="3" xfId="2" applyNumberFormat="1" applyFont="1" applyFill="1" applyBorder="1">
      <alignment vertical="center"/>
    </xf>
    <xf numFmtId="38" fontId="3" fillId="3" borderId="2" xfId="1" applyFont="1" applyFill="1" applyBorder="1">
      <alignment vertical="center"/>
    </xf>
    <xf numFmtId="176" fontId="3" fillId="3" borderId="2" xfId="1" applyNumberFormat="1" applyFont="1" applyFill="1" applyBorder="1">
      <alignment vertical="center"/>
    </xf>
    <xf numFmtId="38" fontId="3" fillId="3" borderId="0" xfId="1" applyFont="1" applyFill="1" applyBorder="1">
      <alignment vertical="center"/>
    </xf>
    <xf numFmtId="176" fontId="3" fillId="3" borderId="0" xfId="1" applyNumberFormat="1" applyFont="1" applyFill="1" applyBorder="1">
      <alignment vertical="center"/>
    </xf>
    <xf numFmtId="38" fontId="3" fillId="3" borderId="3" xfId="1" applyFont="1" applyFill="1" applyBorder="1">
      <alignment vertical="center"/>
    </xf>
    <xf numFmtId="176" fontId="3" fillId="3" borderId="3" xfId="1" applyNumberFormat="1" applyFont="1" applyFill="1" applyBorder="1">
      <alignment vertical="center"/>
    </xf>
    <xf numFmtId="38" fontId="3" fillId="3" borderId="0" xfId="1" applyFont="1" applyFill="1">
      <alignment vertical="center"/>
    </xf>
    <xf numFmtId="40" fontId="3" fillId="2" borderId="1" xfId="1" applyNumberFormat="1" applyFont="1" applyFill="1" applyBorder="1">
      <alignment vertical="center"/>
    </xf>
    <xf numFmtId="0" fontId="5" fillId="2" borderId="0" xfId="0" applyFont="1" applyFill="1">
      <alignment vertical="center"/>
    </xf>
    <xf numFmtId="38" fontId="3" fillId="0" borderId="1" xfId="1" applyFont="1" applyFill="1" applyBorder="1">
      <alignment vertical="center"/>
    </xf>
    <xf numFmtId="176" fontId="3" fillId="4" borderId="0" xfId="1" applyNumberFormat="1" applyFont="1" applyFill="1" applyBorder="1">
      <alignment vertical="center"/>
    </xf>
    <xf numFmtId="38" fontId="3" fillId="2" borderId="0" xfId="1" applyFont="1" applyFill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 vertical="top"/>
    </xf>
    <xf numFmtId="0" fontId="6" fillId="0" borderId="0" xfId="0" applyFont="1">
      <alignment vertical="center"/>
    </xf>
    <xf numFmtId="178" fontId="6" fillId="0" borderId="5" xfId="1" applyNumberFormat="1" applyFont="1" applyBorder="1" applyAlignment="1"/>
    <xf numFmtId="178" fontId="6" fillId="0" borderId="2" xfId="1" applyNumberFormat="1" applyFont="1" applyBorder="1" applyAlignment="1"/>
    <xf numFmtId="178" fontId="6" fillId="0" borderId="2" xfId="1" applyNumberFormat="1" applyFont="1" applyBorder="1">
      <alignment vertical="center"/>
    </xf>
    <xf numFmtId="178" fontId="6" fillId="0" borderId="6" xfId="1" applyNumberFormat="1" applyFont="1" applyBorder="1">
      <alignment vertical="center"/>
    </xf>
    <xf numFmtId="178" fontId="6" fillId="0" borderId="7" xfId="1" applyNumberFormat="1" applyFont="1" applyBorder="1" applyAlignment="1"/>
    <xf numFmtId="178" fontId="6" fillId="0" borderId="8" xfId="1" applyNumberFormat="1" applyFont="1" applyBorder="1">
      <alignment vertical="center"/>
    </xf>
    <xf numFmtId="178" fontId="6" fillId="0" borderId="7" xfId="1" applyNumberFormat="1" applyFont="1" applyBorder="1">
      <alignment vertical="center"/>
    </xf>
    <xf numFmtId="178" fontId="6" fillId="0" borderId="9" xfId="1" applyNumberFormat="1" applyFont="1" applyBorder="1">
      <alignment vertical="center"/>
    </xf>
    <xf numFmtId="178" fontId="6" fillId="0" borderId="3" xfId="1" applyNumberFormat="1" applyFont="1" applyBorder="1">
      <alignment vertical="center"/>
    </xf>
    <xf numFmtId="178" fontId="6" fillId="0" borderId="10" xfId="1" applyNumberFormat="1" applyFont="1" applyBorder="1">
      <alignment vertical="center"/>
    </xf>
    <xf numFmtId="40" fontId="6" fillId="0" borderId="0" xfId="1" applyNumberFormat="1" applyFont="1" applyBorder="1" applyAlignment="1"/>
    <xf numFmtId="40" fontId="6" fillId="0" borderId="0" xfId="1" applyNumberFormat="1" applyFont="1" applyBorder="1">
      <alignment vertical="center"/>
    </xf>
    <xf numFmtId="0" fontId="6" fillId="0" borderId="0" xfId="0" applyFont="1" applyAlignment="1">
      <alignment horizontal="left" vertical="top"/>
    </xf>
    <xf numFmtId="0" fontId="3" fillId="0" borderId="2" xfId="0" applyFont="1" applyBorder="1">
      <alignment vertical="center"/>
    </xf>
    <xf numFmtId="0" fontId="3" fillId="0" borderId="6" xfId="0" applyFont="1" applyBorder="1">
      <alignment vertical="center"/>
    </xf>
    <xf numFmtId="178" fontId="6" fillId="0" borderId="0" xfId="1" applyNumberFormat="1" applyFont="1" applyBorder="1" applyAlignment="1"/>
    <xf numFmtId="178" fontId="6" fillId="0" borderId="0" xfId="1" applyNumberFormat="1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0" xfId="0" applyFont="1" applyBorder="1">
      <alignment vertical="center"/>
    </xf>
    <xf numFmtId="40" fontId="7" fillId="0" borderId="0" xfId="1" applyNumberFormat="1" applyFont="1" applyFill="1" applyBorder="1" applyAlignment="1"/>
    <xf numFmtId="179" fontId="8" fillId="0" borderId="0" xfId="0" applyNumberFormat="1" applyFont="1">
      <alignment vertical="center"/>
    </xf>
    <xf numFmtId="0" fontId="8" fillId="0" borderId="0" xfId="0" applyFont="1">
      <alignment vertical="center"/>
    </xf>
    <xf numFmtId="179" fontId="7" fillId="0" borderId="0" xfId="1" applyNumberFormat="1" applyFont="1" applyFill="1" applyBorder="1" applyAlignment="1"/>
    <xf numFmtId="38" fontId="3" fillId="0" borderId="0" xfId="1" applyFont="1">
      <alignment vertical="center"/>
    </xf>
    <xf numFmtId="0" fontId="9" fillId="0" borderId="0" xfId="0" applyFont="1" applyAlignment="1">
      <alignment horizontal="center" vertical="top"/>
    </xf>
    <xf numFmtId="40" fontId="9" fillId="0" borderId="0" xfId="1" applyNumberFormat="1" applyFont="1" applyBorder="1" applyAlignment="1"/>
    <xf numFmtId="40" fontId="9" fillId="0" borderId="0" xfId="1" applyNumberFormat="1" applyFont="1" applyBorder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179" fontId="7" fillId="0" borderId="0" xfId="2" applyNumberFormat="1" applyFont="1" applyFill="1" applyBorder="1" applyAlignment="1"/>
    <xf numFmtId="179" fontId="9" fillId="0" borderId="0" xfId="1" applyNumberFormat="1" applyFont="1" applyBorder="1" applyAlignment="1"/>
    <xf numFmtId="179" fontId="9" fillId="0" borderId="0" xfId="1" applyNumberFormat="1" applyFont="1" applyBorder="1">
      <alignment vertical="center"/>
    </xf>
    <xf numFmtId="179" fontId="7" fillId="0" borderId="0" xfId="1" applyNumberFormat="1" applyFont="1" applyFill="1" applyBorder="1">
      <alignment vertical="center"/>
    </xf>
    <xf numFmtId="179" fontId="8" fillId="0" borderId="0" xfId="1" applyNumberFormat="1" applyFont="1">
      <alignment vertical="center"/>
    </xf>
    <xf numFmtId="179" fontId="10" fillId="0" borderId="0" xfId="0" applyNumberFormat="1" applyFont="1">
      <alignment vertical="center"/>
    </xf>
    <xf numFmtId="179" fontId="3" fillId="0" borderId="0" xfId="0" applyNumberFormat="1" applyFont="1">
      <alignment vertical="center"/>
    </xf>
    <xf numFmtId="40" fontId="3" fillId="4" borderId="0" xfId="1" applyNumberFormat="1" applyFont="1" applyFill="1" applyBorder="1">
      <alignment vertical="center"/>
    </xf>
    <xf numFmtId="178" fontId="6" fillId="0" borderId="5" xfId="1" applyNumberFormat="1" applyFont="1" applyBorder="1" applyAlignment="1">
      <alignment horizontal="right" vertical="center"/>
    </xf>
    <xf numFmtId="178" fontId="6" fillId="0" borderId="2" xfId="1" applyNumberFormat="1" applyFont="1" applyBorder="1" applyAlignment="1">
      <alignment horizontal="right" vertical="center"/>
    </xf>
    <xf numFmtId="178" fontId="3" fillId="0" borderId="2" xfId="1" applyNumberFormat="1" applyFont="1" applyBorder="1" applyAlignment="1">
      <alignment horizontal="right" vertical="center"/>
    </xf>
    <xf numFmtId="178" fontId="3" fillId="0" borderId="6" xfId="1" applyNumberFormat="1" applyFont="1" applyBorder="1" applyAlignment="1">
      <alignment horizontal="right" vertical="center"/>
    </xf>
    <xf numFmtId="178" fontId="6" fillId="0" borderId="7" xfId="1" applyNumberFormat="1" applyFont="1" applyBorder="1" applyAlignment="1">
      <alignment horizontal="right" vertical="center"/>
    </xf>
    <xf numFmtId="178" fontId="6" fillId="0" borderId="0" xfId="1" applyNumberFormat="1" applyFont="1" applyBorder="1" applyAlignment="1">
      <alignment horizontal="right" vertical="center"/>
    </xf>
    <xf numFmtId="178" fontId="3" fillId="0" borderId="0" xfId="1" applyNumberFormat="1" applyFont="1" applyBorder="1" applyAlignment="1">
      <alignment horizontal="right" vertical="center"/>
    </xf>
    <xf numFmtId="178" fontId="3" fillId="0" borderId="8" xfId="1" applyNumberFormat="1" applyFont="1" applyBorder="1" applyAlignment="1">
      <alignment horizontal="right" vertical="center"/>
    </xf>
    <xf numFmtId="178" fontId="3" fillId="0" borderId="7" xfId="1" applyNumberFormat="1" applyFont="1" applyBorder="1" applyAlignment="1">
      <alignment horizontal="right" vertical="center"/>
    </xf>
    <xf numFmtId="178" fontId="6" fillId="0" borderId="9" xfId="1" applyNumberFormat="1" applyFont="1" applyBorder="1" applyAlignment="1">
      <alignment horizontal="right" vertical="center"/>
    </xf>
    <xf numFmtId="178" fontId="6" fillId="0" borderId="3" xfId="1" applyNumberFormat="1" applyFont="1" applyBorder="1" applyAlignment="1">
      <alignment horizontal="right" vertical="center"/>
    </xf>
    <xf numFmtId="178" fontId="3" fillId="0" borderId="3" xfId="1" applyNumberFormat="1" applyFont="1" applyBorder="1" applyAlignment="1">
      <alignment horizontal="right" vertical="center"/>
    </xf>
    <xf numFmtId="178" fontId="3" fillId="0" borderId="10" xfId="1" applyNumberFormat="1" applyFont="1" applyBorder="1" applyAlignment="1">
      <alignment horizontal="right" vertical="center"/>
    </xf>
    <xf numFmtId="176" fontId="3" fillId="4" borderId="3" xfId="1" applyNumberFormat="1" applyFont="1" applyFill="1" applyBorder="1">
      <alignment vertical="center"/>
    </xf>
    <xf numFmtId="40" fontId="3" fillId="4" borderId="3" xfId="1" applyNumberFormat="1" applyFont="1" applyFill="1" applyBorder="1">
      <alignment vertical="center"/>
    </xf>
    <xf numFmtId="38" fontId="3" fillId="4" borderId="0" xfId="1" applyFont="1" applyFill="1" applyBorder="1">
      <alignment vertical="center"/>
    </xf>
    <xf numFmtId="38" fontId="3" fillId="4" borderId="3" xfId="1" applyFont="1" applyFill="1" applyBorder="1">
      <alignment vertical="center"/>
    </xf>
    <xf numFmtId="177" fontId="3" fillId="2" borderId="0" xfId="2" applyNumberFormat="1" applyFont="1" applyFill="1" applyBorder="1" applyAlignment="1">
      <alignment horizontal="right" vertical="center"/>
    </xf>
    <xf numFmtId="177" fontId="3" fillId="2" borderId="3" xfId="2" applyNumberFormat="1" applyFont="1" applyFill="1" applyBorder="1" applyAlignment="1">
      <alignment horizontal="right" vertical="center"/>
    </xf>
    <xf numFmtId="40" fontId="3" fillId="2" borderId="0" xfId="1" applyNumberFormat="1" applyFont="1" applyFill="1" applyBorder="1" applyAlignment="1">
      <alignment horizontal="right" vertical="center"/>
    </xf>
    <xf numFmtId="40" fontId="3" fillId="2" borderId="3" xfId="1" applyNumberFormat="1" applyFont="1" applyFill="1" applyBorder="1" applyAlignment="1">
      <alignment horizontal="right" vertical="center"/>
    </xf>
  </cellXfs>
  <cellStyles count="4">
    <cellStyle name="パーセント" xfId="2" builtinId="5"/>
    <cellStyle name="桁区切り" xfId="1" builtinId="6"/>
    <cellStyle name="標準" xfId="0" builtinId="0"/>
    <cellStyle name="標準 2" xfId="3" xr:uid="{EA317DAE-64C4-42A5-A66F-C0F82BBDBF1D}"/>
  </cellStyles>
  <dxfs count="1">
    <dxf>
      <numFmt numFmtId="0" formatCode="General"/>
    </dxf>
  </dxfs>
  <tableStyles count="0" defaultTableStyle="TableStyleMedium2" defaultPivotStyle="PivotStyleLight16"/>
  <colors>
    <mruColors>
      <color rgb="FFFF0000"/>
      <color rgb="FFAEAE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alcChain" Target="calcChain.xml"/><Relationship Id="rId5" Type="http://schemas.openxmlformats.org/officeDocument/2006/relationships/theme" Target="theme/theme1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txData>
          <cx:v>リスク寄与度</cx:v>
        </cx:txData>
      </cx:tx>
      <cx:txPr>
        <a:bodyPr vertOverflow="overflow" horzOverflow="overflow" wrap="square" lIns="0" tIns="0" rIns="0" bIns="0"/>
        <a:lstStyle/>
        <a:p>
          <a:pPr algn="ctr" rtl="0">
            <a:defRPr sz="1400" b="0" i="0">
              <a:solidFill>
                <a:srgbClr val="595959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r>
            <a:rPr lang="ja-JP" altLang="en-US">
              <a:latin typeface="Meiryo UI" panose="020B0604030504040204" pitchFamily="50" charset="-128"/>
              <a:ea typeface="Meiryo UI" panose="020B0604030504040204" pitchFamily="50" charset="-128"/>
            </a:rPr>
            <a:t>リスク寄与度</a:t>
          </a:r>
        </a:p>
      </cx:txPr>
    </cx:title>
    <cx:plotArea>
      <cx:plotAreaRegion>
        <cx:series layoutId="waterfall" uniqueId="{7F6E6DE3-FF96-4E90-9F9A-3AA7AF919A52}">
          <cx:dataLabels pos="outEnd">
            <cx:numFmt formatCode="0%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sz="900" b="0" i="0">
                    <a:solidFill>
                      <a:srgbClr val="595959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Meiryo UI" panose="020B0604030504040204" pitchFamily="50" charset="-128"/>
                  </a:defRPr>
                </a:pPr>
                <a:endParaRPr lang="ja-JP" altLang="en-US"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visibility connectorLines="1"/>
            <cx:subtotals/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 altLang="en-US">
              <a:latin typeface="Meiryo UI" panose="020B0604030504040204" pitchFamily="50" charset="-128"/>
              <a:ea typeface="Meiryo UI" panose="020B0604030504040204" pitchFamily="50" charset="-128"/>
            </a:endParaRPr>
          </a:p>
        </cx:txPr>
      </cx:axis>
      <cx:axis id="1">
        <cx:valScaling/>
        <cx:majorGridlines/>
        <cx:tickLabels/>
        <cx:numFmt formatCode="0%" sourceLinked="0"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 altLang="en-US">
              <a:latin typeface="Meiryo UI" panose="020B0604030504040204" pitchFamily="50" charset="-128"/>
              <a:ea typeface="Meiryo UI" panose="020B0604030504040204" pitchFamily="50" charset="-128"/>
            </a:endParaRPr>
          </a:p>
        </cx:txPr>
      </cx:axis>
    </cx:plotArea>
    <cx:legend pos="b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 altLang="en-U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cx:txPr>
    </cx:legend>
  </cx:chart>
  <cx:spPr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val">
        <cx:f>_xlchart.v1.3</cx:f>
      </cx:numDim>
    </cx:data>
  </cx:chartData>
  <cx:chart>
    <cx:title pos="t" align="ctr" overlay="0">
      <cx:tx>
        <cx:txData>
          <cx:v>リスク寄与度</cx:v>
        </cx:txData>
      </cx:tx>
      <cx:txPr>
        <a:bodyPr vertOverflow="overflow" horzOverflow="overflow" wrap="square" lIns="0" tIns="0" rIns="0" bIns="0"/>
        <a:lstStyle/>
        <a:p>
          <a:pPr algn="ctr" rtl="0">
            <a:defRPr sz="1400" b="0" i="0">
              <a:solidFill>
                <a:srgbClr val="595959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r>
            <a:rPr lang="ja-JP" altLang="en-US">
              <a:latin typeface="Meiryo UI" panose="020B0604030504040204" pitchFamily="50" charset="-128"/>
              <a:ea typeface="Meiryo UI" panose="020B0604030504040204" pitchFamily="50" charset="-128"/>
            </a:rPr>
            <a:t>リスク寄与度</a:t>
          </a:r>
        </a:p>
      </cx:txPr>
    </cx:title>
    <cx:plotArea>
      <cx:plotAreaRegion>
        <cx:series layoutId="waterfall" uniqueId="{7F6E6DE3-FF96-4E90-9F9A-3AA7AF919A52}">
          <cx:dataLabels pos="outEnd">
            <cx:numFmt formatCode="0%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sz="900" b="0" i="0">
                    <a:solidFill>
                      <a:srgbClr val="595959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Meiryo UI" panose="020B0604030504040204" pitchFamily="50" charset="-128"/>
                  </a:defRPr>
                </a:pPr>
                <a:endParaRPr lang="ja-JP" altLang="en-US"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visibility connectorLines="1"/>
            <cx:subtotals/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 altLang="en-US">
              <a:latin typeface="Meiryo UI" panose="020B0604030504040204" pitchFamily="50" charset="-128"/>
              <a:ea typeface="Meiryo UI" panose="020B0604030504040204" pitchFamily="50" charset="-128"/>
            </a:endParaRPr>
          </a:p>
        </cx:txPr>
      </cx:axis>
      <cx:axis id="1">
        <cx:valScaling/>
        <cx:majorGridlines/>
        <cx:tickLabels/>
        <cx:numFmt formatCode="0%" sourceLinked="0"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 altLang="en-US">
              <a:latin typeface="Meiryo UI" panose="020B0604030504040204" pitchFamily="50" charset="-128"/>
              <a:ea typeface="Meiryo UI" panose="020B0604030504040204" pitchFamily="50" charset="-128"/>
            </a:endParaRPr>
          </a:p>
        </cx:txPr>
      </cx:axis>
    </cx:plotArea>
    <cx:legend pos="b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 altLang="en-U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cx:txPr>
    </cx:legend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141514</xdr:colOff>
      <xdr:row>25</xdr:row>
      <xdr:rowOff>87084</xdr:rowOff>
    </xdr:from>
    <xdr:to>
      <xdr:col>7</xdr:col>
      <xdr:colOff>1393372</xdr:colOff>
      <xdr:row>38</xdr:row>
      <xdr:rowOff>185056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グラフ 1">
              <a:extLst>
                <a:ext uri="{FF2B5EF4-FFF2-40B4-BE49-F238E27FC236}">
                  <a16:creationId xmlns:a16="http://schemas.microsoft.com/office/drawing/2014/main" id="{730941A3-2D6B-4FD8-AA44-69EC696E6CE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505994" y="4285704"/>
              <a:ext cx="5435238" cy="297071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141514</xdr:colOff>
      <xdr:row>25</xdr:row>
      <xdr:rowOff>87084</xdr:rowOff>
    </xdr:from>
    <xdr:to>
      <xdr:col>7</xdr:col>
      <xdr:colOff>1393372</xdr:colOff>
      <xdr:row>38</xdr:row>
      <xdr:rowOff>185056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グラフ 1">
              <a:extLst>
                <a:ext uri="{FF2B5EF4-FFF2-40B4-BE49-F238E27FC236}">
                  <a16:creationId xmlns:a16="http://schemas.microsoft.com/office/drawing/2014/main" id="{94C1A497-EB1D-4889-8C68-18747D01E46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505994" y="4285704"/>
              <a:ext cx="5435238" cy="297071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refreshOnLoad="1" connectionId="1" xr16:uid="{72EF6ECF-0F51-4D94-AE3A-7D1FD3015576}" autoFormatId="20" applyNumberFormats="0" applyBorderFormats="0" applyFontFormats="0" applyPatternFormats="0" applyAlignmentFormats="0" applyWidthHeightFormats="0">
  <queryTableRefresh nextId="8">
    <queryTableFields count="7">
      <queryTableField id="1" name="通貨ペア" tableColumnId="8"/>
      <queryTableField id="2" name="BID" tableColumnId="2"/>
      <queryTableField id="3" name="ASK" tableColumnId="3"/>
      <queryTableField id="4" name="前日比" tableColumnId="4"/>
      <queryTableField id="5" name="高値" tableColumnId="5"/>
      <queryTableField id="6" name="安値" tableColumnId="6"/>
      <queryTableField id="7" name="スプレッド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92E6F9-EED1-4DE8-BB63-C819490AEAE5}" name="テーブル_1" displayName="テーブル_1" ref="A1:G52" tableType="queryTable" totalsRowShown="0">
  <autoFilter ref="A1:G52" xr:uid="{F992E6F9-EED1-4DE8-BB63-C819490AEAE5}"/>
  <tableColumns count="7">
    <tableColumn id="8" xr3:uid="{4EF3846E-BC29-4346-8E46-E785705ED33F}" uniqueName="8" name="通貨ペア" queryTableFieldId="1" dataDxfId="0"/>
    <tableColumn id="2" xr3:uid="{622128AB-1101-43DB-AA4F-E6AD04716992}" uniqueName="2" name="BID" queryTableFieldId="2"/>
    <tableColumn id="3" xr3:uid="{FED81727-F1F1-4952-A11C-E5AC3B51EB98}" uniqueName="3" name="ASK" queryTableFieldId="3"/>
    <tableColumn id="4" xr3:uid="{E93B4E30-77BA-4C35-AC91-C99210718746}" uniqueName="4" name="前日比" queryTableFieldId="4"/>
    <tableColumn id="5" xr3:uid="{67B909B6-92FF-463F-B7C7-2ED3974D4258}" uniqueName="5" name="高値" queryTableFieldId="5"/>
    <tableColumn id="6" xr3:uid="{84E60D24-FD94-4916-B8BF-9C4D91EF8D1F}" uniqueName="6" name="安値" queryTableFieldId="6"/>
    <tableColumn id="7" xr3:uid="{B680AD4F-63E1-4E33-9E85-1CC48072A132}" uniqueName="7" name="スプレッド" queryTableFieldId="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2CE2D-0D41-493C-84E0-2565E46BB618}">
  <dimension ref="A1:AC37"/>
  <sheetViews>
    <sheetView zoomScale="70" zoomScaleNormal="70" workbookViewId="0">
      <selection activeCell="B13" sqref="B13"/>
    </sheetView>
  </sheetViews>
  <sheetFormatPr defaultRowHeight="15" x14ac:dyDescent="0.45"/>
  <cols>
    <col min="1" max="1" width="12.8984375" style="1" customWidth="1"/>
    <col min="2" max="9" width="12.69921875" style="1" customWidth="1"/>
    <col min="10" max="11" width="8.796875" style="1"/>
    <col min="12" max="27" width="11.69921875" style="1" bestFit="1" customWidth="1"/>
    <col min="28" max="16384" width="8.796875" style="1"/>
  </cols>
  <sheetData>
    <row r="1" spans="1:29" x14ac:dyDescent="0.45">
      <c r="A1" s="2" t="s">
        <v>63</v>
      </c>
      <c r="B1" s="25">
        <v>100000</v>
      </c>
      <c r="C1" s="2"/>
      <c r="D1" s="2"/>
      <c r="E1" s="2"/>
      <c r="F1" s="2"/>
      <c r="G1" s="2"/>
      <c r="H1" s="2"/>
      <c r="I1" s="2"/>
      <c r="K1" s="1" t="s">
        <v>75</v>
      </c>
    </row>
    <row r="2" spans="1:29" ht="17.399999999999999" x14ac:dyDescent="0.5">
      <c r="A2" s="2" t="s">
        <v>64</v>
      </c>
      <c r="B2" s="3" cm="1">
        <f t="array" ref="B2">SUM(ABS(E6:E21))/B1</f>
        <v>110.06929793976586</v>
      </c>
      <c r="C2" s="30"/>
      <c r="D2" s="30"/>
      <c r="E2" s="2"/>
      <c r="F2" s="2"/>
      <c r="G2" s="2"/>
      <c r="H2" s="2"/>
      <c r="I2" s="2"/>
      <c r="K2" s="31"/>
      <c r="L2" s="32" t="s">
        <v>0</v>
      </c>
      <c r="M2" s="32" t="s">
        <v>1</v>
      </c>
      <c r="N2" s="32" t="s">
        <v>2</v>
      </c>
      <c r="O2" s="32" t="s">
        <v>29</v>
      </c>
      <c r="P2" s="32" t="s">
        <v>3</v>
      </c>
      <c r="Q2" s="32" t="s">
        <v>4</v>
      </c>
      <c r="R2" s="32" t="s">
        <v>5</v>
      </c>
      <c r="S2" s="32" t="s">
        <v>6</v>
      </c>
      <c r="T2" s="32" t="s">
        <v>7</v>
      </c>
      <c r="U2" s="32" t="s">
        <v>8</v>
      </c>
      <c r="V2" s="32" t="s">
        <v>9</v>
      </c>
      <c r="W2" s="32" t="s">
        <v>35</v>
      </c>
      <c r="X2" s="33" t="s">
        <v>30</v>
      </c>
      <c r="Y2" s="33" t="s">
        <v>34</v>
      </c>
      <c r="Z2" s="33" t="s">
        <v>36</v>
      </c>
      <c r="AA2" s="33" t="s">
        <v>37</v>
      </c>
      <c r="AB2" s="1" t="s">
        <v>77</v>
      </c>
      <c r="AC2" s="1" t="s">
        <v>79</v>
      </c>
    </row>
    <row r="3" spans="1:29" ht="17.399999999999999" x14ac:dyDescent="0.5">
      <c r="A3" s="2" t="s">
        <v>73</v>
      </c>
      <c r="B3" s="13">
        <f>SUM(I6:I21)</f>
        <v>-15179.019640132869</v>
      </c>
      <c r="C3" s="30"/>
      <c r="D3" s="30"/>
      <c r="E3" s="2"/>
      <c r="F3" s="2"/>
      <c r="G3" s="2"/>
      <c r="H3" s="2"/>
      <c r="I3" s="2"/>
      <c r="K3" s="46" t="s">
        <v>0</v>
      </c>
      <c r="L3" s="34">
        <v>1.0046630000000001E-2</v>
      </c>
      <c r="M3" s="35">
        <v>4.8273400000000003E-3</v>
      </c>
      <c r="N3" s="35">
        <v>5.8142999999999997E-3</v>
      </c>
      <c r="O3" s="35">
        <v>3.8730399999999999E-3</v>
      </c>
      <c r="P3" s="35">
        <v>6.8978299999999998E-3</v>
      </c>
      <c r="Q3" s="35">
        <v>5.7036400000000003E-3</v>
      </c>
      <c r="R3" s="35">
        <v>8.13264E-3</v>
      </c>
      <c r="S3" s="35">
        <v>1.0120850000000001E-2</v>
      </c>
      <c r="T3" s="35">
        <v>9.8445100000000008E-3</v>
      </c>
      <c r="U3" s="35">
        <v>4.3184299999999998E-3</v>
      </c>
      <c r="V3" s="35">
        <v>4.7891899999999996E-3</v>
      </c>
      <c r="W3" s="35">
        <v>4.9316100000000003E-3</v>
      </c>
      <c r="X3" s="36">
        <v>8.0342699999999996E-3</v>
      </c>
      <c r="Y3" s="36">
        <v>6.9307800000000001E-3</v>
      </c>
      <c r="Z3" s="36">
        <v>6.0536899999999996E-3</v>
      </c>
      <c r="AA3" s="37">
        <v>4.7043600000000003E-3</v>
      </c>
      <c r="AB3" s="47">
        <v>-1.0751000000000001E-3</v>
      </c>
      <c r="AC3" s="48">
        <v>1.5036839999999999E-2</v>
      </c>
    </row>
    <row r="4" spans="1:29" ht="17.399999999999999" x14ac:dyDescent="0.5">
      <c r="A4" s="27" t="s">
        <v>67</v>
      </c>
      <c r="B4" s="2"/>
      <c r="C4" s="2"/>
      <c r="D4" s="2"/>
      <c r="E4" s="2"/>
      <c r="F4" s="2"/>
      <c r="G4" s="2"/>
      <c r="H4" s="2"/>
      <c r="I4" s="4"/>
      <c r="K4" s="46" t="s">
        <v>1</v>
      </c>
      <c r="L4" s="38">
        <v>4.8273400000000003E-3</v>
      </c>
      <c r="M4" s="49">
        <v>6.0873000000000003E-3</v>
      </c>
      <c r="N4" s="49">
        <v>5.3039599999999999E-3</v>
      </c>
      <c r="O4" s="49">
        <v>4.7348700000000004E-3</v>
      </c>
      <c r="P4" s="49">
        <v>6.1610700000000003E-3</v>
      </c>
      <c r="Q4" s="49">
        <v>5.8838900000000001E-3</v>
      </c>
      <c r="R4" s="49">
        <v>5.9804200000000002E-3</v>
      </c>
      <c r="S4" s="49">
        <v>5.09436E-3</v>
      </c>
      <c r="T4" s="49">
        <v>7.2746399999999998E-3</v>
      </c>
      <c r="U4" s="49">
        <v>6.1369199999999997E-3</v>
      </c>
      <c r="V4" s="49">
        <v>6.6607799999999998E-3</v>
      </c>
      <c r="W4" s="49">
        <v>6.6862800000000002E-3</v>
      </c>
      <c r="X4" s="50">
        <v>5.3679699999999997E-3</v>
      </c>
      <c r="Y4" s="50">
        <v>5.0126600000000004E-3</v>
      </c>
      <c r="Z4" s="50">
        <v>5.97651E-3</v>
      </c>
      <c r="AA4" s="39">
        <v>6.3481800000000001E-3</v>
      </c>
      <c r="AB4" s="1">
        <v>4.9841999999999996E-4</v>
      </c>
      <c r="AC4" s="51">
        <v>8.27782E-3</v>
      </c>
    </row>
    <row r="5" spans="1:29" ht="17.399999999999999" x14ac:dyDescent="0.5">
      <c r="A5" s="5"/>
      <c r="B5" s="6" t="s">
        <v>53</v>
      </c>
      <c r="C5" s="6" t="s">
        <v>54</v>
      </c>
      <c r="D5" s="6" t="s">
        <v>55</v>
      </c>
      <c r="E5" s="6" t="s">
        <v>56</v>
      </c>
      <c r="F5" s="6" t="s">
        <v>62</v>
      </c>
      <c r="G5" s="6" t="s">
        <v>74</v>
      </c>
      <c r="H5" s="6" t="s">
        <v>65</v>
      </c>
      <c r="I5" s="6" t="s">
        <v>73</v>
      </c>
      <c r="K5" s="46" t="s">
        <v>2</v>
      </c>
      <c r="L5" s="38">
        <v>5.8142999999999997E-3</v>
      </c>
      <c r="M5" s="49">
        <v>5.3039599999999999E-3</v>
      </c>
      <c r="N5" s="49">
        <v>6.8954899999999998E-3</v>
      </c>
      <c r="O5" s="49">
        <v>3.8424499999999999E-3</v>
      </c>
      <c r="P5" s="49">
        <v>7.1216400000000003E-3</v>
      </c>
      <c r="Q5" s="49">
        <v>6.5654399999999996E-3</v>
      </c>
      <c r="R5" s="49">
        <v>7.3710800000000003E-3</v>
      </c>
      <c r="S5" s="49">
        <v>5.88698E-3</v>
      </c>
      <c r="T5" s="49">
        <v>8.5916699999999992E-3</v>
      </c>
      <c r="U5" s="49">
        <v>5.3364600000000003E-3</v>
      </c>
      <c r="V5" s="49">
        <v>6.2013399999999996E-3</v>
      </c>
      <c r="W5" s="49">
        <v>6.14213E-3</v>
      </c>
      <c r="X5" s="50">
        <v>5.9386899999999999E-3</v>
      </c>
      <c r="Y5" s="50">
        <v>5.4957599999999997E-3</v>
      </c>
      <c r="Z5" s="50">
        <v>6.8536500000000002E-3</v>
      </c>
      <c r="AA5" s="39">
        <v>6.1969299999999998E-3</v>
      </c>
      <c r="AB5" s="1">
        <v>1.58577E-3</v>
      </c>
      <c r="AC5" s="51">
        <v>1.203397E-2</v>
      </c>
    </row>
    <row r="6" spans="1:29" ht="17.399999999999999" x14ac:dyDescent="0.5">
      <c r="A6" s="7" t="s">
        <v>0</v>
      </c>
      <c r="B6" s="19">
        <v>0</v>
      </c>
      <c r="C6" s="20">
        <v>164</v>
      </c>
      <c r="D6" s="9">
        <f>VLOOKUP(A6,スポット価格!A:B,2,FALSE)</f>
        <v>162.684</v>
      </c>
      <c r="E6" s="8">
        <f>B6*D6</f>
        <v>0</v>
      </c>
      <c r="F6" s="10">
        <f>C6*365/D6/10000</f>
        <v>3.6795259521526395E-2</v>
      </c>
      <c r="G6" s="10">
        <f>SQRT(L3)</f>
        <v>0.10023287883723585</v>
      </c>
      <c r="H6" s="9">
        <f t="shared" ref="H6:H21" si="0">F6/G6</f>
        <v>0.36709770235450129</v>
      </c>
      <c r="I6" s="13">
        <f>スポット価格!D2/スポット価格!B2*E6</f>
        <v>0</v>
      </c>
      <c r="K6" s="46" t="s">
        <v>29</v>
      </c>
      <c r="L6" s="38">
        <v>3.8730399999999999E-3</v>
      </c>
      <c r="M6" s="49">
        <v>4.7348700000000004E-3</v>
      </c>
      <c r="N6" s="49">
        <v>3.8424499999999999E-3</v>
      </c>
      <c r="O6" s="49">
        <v>5.86565E-3</v>
      </c>
      <c r="P6" s="49">
        <v>3.98877E-3</v>
      </c>
      <c r="Q6" s="49">
        <v>4.0372100000000003E-3</v>
      </c>
      <c r="R6" s="49">
        <v>3.8921899999999998E-3</v>
      </c>
      <c r="S6" s="49">
        <v>3.8555899999999999E-3</v>
      </c>
      <c r="T6" s="49">
        <v>4.92787E-3</v>
      </c>
      <c r="U6" s="49">
        <v>4.5729400000000002E-3</v>
      </c>
      <c r="V6" s="49">
        <v>4.5947899999999996E-3</v>
      </c>
      <c r="W6" s="49">
        <v>4.8534700000000004E-3</v>
      </c>
      <c r="X6" s="50">
        <v>4.23647E-3</v>
      </c>
      <c r="Y6" s="50">
        <v>3.7825599999999999E-3</v>
      </c>
      <c r="Z6" s="50">
        <v>3.7274000000000001E-3</v>
      </c>
      <c r="AA6" s="39">
        <v>4.6459300000000004E-3</v>
      </c>
      <c r="AB6" s="1">
        <v>2.17928E-3</v>
      </c>
      <c r="AC6" s="51">
        <v>3.85755E-3</v>
      </c>
    </row>
    <row r="7" spans="1:29" ht="17.399999999999999" x14ac:dyDescent="0.5">
      <c r="A7" s="2" t="s">
        <v>1</v>
      </c>
      <c r="B7" s="21">
        <v>0</v>
      </c>
      <c r="C7" s="22">
        <v>100</v>
      </c>
      <c r="D7" s="11">
        <f>VLOOKUP(A7,スポット価格!A:B,2,FALSE)</f>
        <v>185.40299999999999</v>
      </c>
      <c r="E7" s="13">
        <f t="shared" ref="E7:E21" si="1">B7*D7</f>
        <v>0</v>
      </c>
      <c r="F7" s="14">
        <f t="shared" ref="F7:F21" si="2">C7*365/D7/10000</f>
        <v>1.9686844333694709E-2</v>
      </c>
      <c r="G7" s="14">
        <f>SQRT(M4)</f>
        <v>7.8021150978436607E-2</v>
      </c>
      <c r="H7" s="11">
        <f t="shared" si="0"/>
        <v>0.25232701756906578</v>
      </c>
      <c r="I7" s="13">
        <f>スポット価格!D3/スポット価格!B3*E7</f>
        <v>0</v>
      </c>
      <c r="K7" s="46" t="s">
        <v>3</v>
      </c>
      <c r="L7" s="38">
        <v>6.8978299999999998E-3</v>
      </c>
      <c r="M7" s="49">
        <v>6.1610700000000003E-3</v>
      </c>
      <c r="N7" s="49">
        <v>7.1216400000000003E-3</v>
      </c>
      <c r="O7" s="49">
        <v>3.98877E-3</v>
      </c>
      <c r="P7" s="49">
        <v>1.31272E-2</v>
      </c>
      <c r="Q7" s="49">
        <v>1.1073980000000001E-2</v>
      </c>
      <c r="R7" s="49">
        <v>1.0853939999999999E-2</v>
      </c>
      <c r="S7" s="49">
        <v>6.9716099999999996E-3</v>
      </c>
      <c r="T7" s="49">
        <v>1.2142160000000001E-2</v>
      </c>
      <c r="U7" s="49">
        <v>6.5796500000000003E-3</v>
      </c>
      <c r="V7" s="49">
        <v>7.64016E-3</v>
      </c>
      <c r="W7" s="49">
        <v>7.5048099999999998E-3</v>
      </c>
      <c r="X7" s="50">
        <v>8.4452999999999993E-3</v>
      </c>
      <c r="Y7" s="50">
        <v>7.3023100000000002E-3</v>
      </c>
      <c r="Z7" s="50">
        <v>1.0246450000000001E-2</v>
      </c>
      <c r="AA7" s="39">
        <v>7.9248500000000006E-3</v>
      </c>
      <c r="AB7" s="1">
        <v>2.0364699999999999E-3</v>
      </c>
      <c r="AC7" s="51">
        <v>2.0064180000000001E-2</v>
      </c>
    </row>
    <row r="8" spans="1:29" ht="17.399999999999999" x14ac:dyDescent="0.5">
      <c r="A8" s="2" t="s">
        <v>2</v>
      </c>
      <c r="B8" s="21">
        <v>0</v>
      </c>
      <c r="C8" s="22">
        <v>205</v>
      </c>
      <c r="D8" s="11">
        <f>VLOOKUP(A8,スポット価格!A:B,2,FALSE)</f>
        <v>215.60599999999999</v>
      </c>
      <c r="E8" s="13">
        <f t="shared" si="1"/>
        <v>0</v>
      </c>
      <c r="F8" s="14">
        <f t="shared" si="2"/>
        <v>3.470450729571533E-2</v>
      </c>
      <c r="G8" s="14">
        <f>SQRT(N5)</f>
        <v>8.30390871818808E-2</v>
      </c>
      <c r="H8" s="11">
        <f t="shared" si="0"/>
        <v>0.41792977829467137</v>
      </c>
      <c r="I8" s="13">
        <f>スポット価格!D4/スポット価格!B4*E8</f>
        <v>0</v>
      </c>
      <c r="K8" s="46" t="s">
        <v>4</v>
      </c>
      <c r="L8" s="38">
        <v>5.7036400000000003E-3</v>
      </c>
      <c r="M8" s="49">
        <v>5.8838900000000001E-3</v>
      </c>
      <c r="N8" s="49">
        <v>6.5654399999999996E-3</v>
      </c>
      <c r="O8" s="49">
        <v>4.0372100000000003E-3</v>
      </c>
      <c r="P8" s="49">
        <v>1.1073980000000001E-2</v>
      </c>
      <c r="Q8" s="49">
        <v>1.074056E-2</v>
      </c>
      <c r="R8" s="49">
        <v>9.1994299999999998E-3</v>
      </c>
      <c r="S8" s="49">
        <v>5.8202799999999997E-3</v>
      </c>
      <c r="T8" s="49">
        <v>1.0179219999999999E-2</v>
      </c>
      <c r="U8" s="49">
        <v>6.2301300000000004E-3</v>
      </c>
      <c r="V8" s="49">
        <v>7.0125300000000003E-3</v>
      </c>
      <c r="W8" s="49">
        <v>7.0235599999999999E-3</v>
      </c>
      <c r="X8" s="50">
        <v>7.2707199999999996E-3</v>
      </c>
      <c r="Y8" s="50">
        <v>6.3821399999999997E-3</v>
      </c>
      <c r="Z8" s="50">
        <v>9.0023599999999992E-3</v>
      </c>
      <c r="AA8" s="39">
        <v>7.5492600000000003E-3</v>
      </c>
      <c r="AB8" s="1">
        <v>2.39594E-3</v>
      </c>
      <c r="AC8" s="51">
        <v>1.5735840000000001E-2</v>
      </c>
    </row>
    <row r="9" spans="1:29" ht="17.399999999999999" x14ac:dyDescent="0.5">
      <c r="A9" s="2" t="s">
        <v>29</v>
      </c>
      <c r="B9" s="21">
        <v>0</v>
      </c>
      <c r="C9" s="22">
        <v>-20</v>
      </c>
      <c r="D9" s="11">
        <f>VLOOKUP(A9,スポット価格!A:B,2,FALSE)</f>
        <v>200.904</v>
      </c>
      <c r="E9" s="13">
        <f t="shared" si="1"/>
        <v>0</v>
      </c>
      <c r="F9" s="14">
        <f t="shared" si="2"/>
        <v>-3.6335762354159202E-3</v>
      </c>
      <c r="G9" s="14">
        <f>SQRT(O6)</f>
        <v>7.6587531622320876E-2</v>
      </c>
      <c r="H9" s="11">
        <f t="shared" si="0"/>
        <v>-4.7443443579489132E-2</v>
      </c>
      <c r="I9" s="13">
        <f>スポット価格!D5/スポット価格!B5*E9</f>
        <v>0</v>
      </c>
      <c r="K9" s="46" t="s">
        <v>5</v>
      </c>
      <c r="L9" s="38">
        <v>8.13264E-3</v>
      </c>
      <c r="M9" s="49">
        <v>5.9804200000000002E-3</v>
      </c>
      <c r="N9" s="49">
        <v>7.3710800000000003E-3</v>
      </c>
      <c r="O9" s="49">
        <v>3.8921899999999998E-3</v>
      </c>
      <c r="P9" s="49">
        <v>1.0853939999999999E-2</v>
      </c>
      <c r="Q9" s="49">
        <v>9.1994299999999998E-3</v>
      </c>
      <c r="R9" s="49">
        <v>1.7312629999999999E-2</v>
      </c>
      <c r="S9" s="49">
        <v>8.3056699999999994E-3</v>
      </c>
      <c r="T9" s="49">
        <v>1.3248329999999999E-2</v>
      </c>
      <c r="U9" s="49">
        <v>6.2567200000000003E-3</v>
      </c>
      <c r="V9" s="49">
        <v>7.0829100000000004E-3</v>
      </c>
      <c r="W9" s="49">
        <v>7.1084199999999998E-3</v>
      </c>
      <c r="X9" s="50">
        <v>8.5248700000000004E-3</v>
      </c>
      <c r="Y9" s="50">
        <v>7.7691000000000001E-3</v>
      </c>
      <c r="Z9" s="50">
        <v>9.6656499999999996E-3</v>
      </c>
      <c r="AA9" s="39">
        <v>7.1396699999999999E-3</v>
      </c>
      <c r="AB9" s="1">
        <v>5.2012E-4</v>
      </c>
      <c r="AC9" s="51">
        <v>1.999248E-2</v>
      </c>
    </row>
    <row r="10" spans="1:29" ht="17.399999999999999" x14ac:dyDescent="0.5">
      <c r="A10" s="2" t="s">
        <v>3</v>
      </c>
      <c r="B10" s="21">
        <v>0</v>
      </c>
      <c r="C10" s="22">
        <v>100</v>
      </c>
      <c r="D10" s="11">
        <f>VLOOKUP(A10,スポット価格!A:B,2,FALSE)</f>
        <v>112.17700000000001</v>
      </c>
      <c r="E10" s="13">
        <f t="shared" si="1"/>
        <v>0</v>
      </c>
      <c r="F10" s="14">
        <f t="shared" si="2"/>
        <v>3.2537864268076339E-2</v>
      </c>
      <c r="G10" s="14">
        <f>SQRT(P7)</f>
        <v>0.11457399355874788</v>
      </c>
      <c r="H10" s="11">
        <f t="shared" si="0"/>
        <v>0.28398996366826063</v>
      </c>
      <c r="I10" s="13">
        <f>スポット価格!D6/スポット価格!B6*E10</f>
        <v>0</v>
      </c>
      <c r="K10" s="46" t="s">
        <v>6</v>
      </c>
      <c r="L10" s="38">
        <v>1.0120850000000001E-2</v>
      </c>
      <c r="M10" s="49">
        <v>5.09436E-3</v>
      </c>
      <c r="N10" s="49">
        <v>5.88698E-3</v>
      </c>
      <c r="O10" s="49">
        <v>3.8555899999999999E-3</v>
      </c>
      <c r="P10" s="49">
        <v>6.9716099999999996E-3</v>
      </c>
      <c r="Q10" s="49">
        <v>5.8202799999999997E-3</v>
      </c>
      <c r="R10" s="49">
        <v>8.3056699999999994E-3</v>
      </c>
      <c r="S10" s="49">
        <v>1.268362E-2</v>
      </c>
      <c r="T10" s="49">
        <v>1.031788E-2</v>
      </c>
      <c r="U10" s="49">
        <v>4.5107300000000001E-3</v>
      </c>
      <c r="V10" s="49">
        <v>5.2144499999999998E-3</v>
      </c>
      <c r="W10" s="49">
        <v>5.3061899999999997E-3</v>
      </c>
      <c r="X10" s="50">
        <v>8.1535099999999992E-3</v>
      </c>
      <c r="Y10" s="50">
        <v>6.9910900000000002E-3</v>
      </c>
      <c r="Z10" s="50">
        <v>6.1322099999999999E-3</v>
      </c>
      <c r="AA10" s="39">
        <v>4.9470699999999996E-3</v>
      </c>
      <c r="AB10" s="1">
        <v>-1.55853E-3</v>
      </c>
      <c r="AC10" s="51">
        <v>1.544357E-2</v>
      </c>
    </row>
    <row r="11" spans="1:29" ht="17.399999999999999" x14ac:dyDescent="0.5">
      <c r="A11" s="2" t="s">
        <v>4</v>
      </c>
      <c r="B11" s="21">
        <v>3.2611809829939858E-2</v>
      </c>
      <c r="C11" s="22">
        <v>52</v>
      </c>
      <c r="D11" s="11">
        <f>VLOOKUP(A11,スポット価格!A:B,2,FALSE)</f>
        <v>92.381</v>
      </c>
      <c r="E11" s="13">
        <f t="shared" si="1"/>
        <v>3.0127116038996742</v>
      </c>
      <c r="F11" s="14">
        <f t="shared" si="2"/>
        <v>2.0545350234355549E-2</v>
      </c>
      <c r="G11" s="14">
        <f>SQRT(Q8)</f>
        <v>0.10363667304579012</v>
      </c>
      <c r="H11" s="11">
        <f t="shared" si="0"/>
        <v>0.19824401566111574</v>
      </c>
      <c r="I11" s="13">
        <f>スポット価格!D7/スポット価格!B7*E11</f>
        <v>-2.1281364764771252E-3</v>
      </c>
      <c r="K11" s="46" t="s">
        <v>7</v>
      </c>
      <c r="L11" s="38">
        <v>9.8445100000000008E-3</v>
      </c>
      <c r="M11" s="49">
        <v>7.2746399999999998E-3</v>
      </c>
      <c r="N11" s="49">
        <v>8.5916699999999992E-3</v>
      </c>
      <c r="O11" s="49">
        <v>4.92787E-3</v>
      </c>
      <c r="P11" s="49">
        <v>1.2142160000000001E-2</v>
      </c>
      <c r="Q11" s="49">
        <v>1.0179219999999999E-2</v>
      </c>
      <c r="R11" s="49">
        <v>1.3248329999999999E-2</v>
      </c>
      <c r="S11" s="49">
        <v>1.031788E-2</v>
      </c>
      <c r="T11" s="49">
        <v>1.8621740000000001E-2</v>
      </c>
      <c r="U11" s="49">
        <v>7.4609799999999999E-3</v>
      </c>
      <c r="V11" s="49">
        <v>8.5715400000000008E-3</v>
      </c>
      <c r="W11" s="49">
        <v>8.6505200000000001E-3</v>
      </c>
      <c r="X11" s="50">
        <v>1.0368240000000001E-2</v>
      </c>
      <c r="Y11" s="50">
        <v>8.5790699999999994E-3</v>
      </c>
      <c r="Z11" s="50">
        <v>1.0963789999999999E-2</v>
      </c>
      <c r="AA11" s="39">
        <v>8.2585699999999998E-3</v>
      </c>
      <c r="AB11" s="1">
        <v>-8.1426000000000003E-4</v>
      </c>
      <c r="AC11" s="51">
        <v>2.22832E-2</v>
      </c>
    </row>
    <row r="12" spans="1:29" ht="17.399999999999999" x14ac:dyDescent="0.5">
      <c r="A12" s="2" t="s">
        <v>5</v>
      </c>
      <c r="B12" s="21">
        <v>0</v>
      </c>
      <c r="C12" s="22">
        <v>16.100000000000001</v>
      </c>
      <c r="D12" s="11">
        <f>VLOOKUP(A12,スポット価格!A:B,2,FALSE)</f>
        <v>9.9090000000000007</v>
      </c>
      <c r="E12" s="13">
        <f t="shared" si="1"/>
        <v>0</v>
      </c>
      <c r="F12" s="14">
        <f t="shared" si="2"/>
        <v>5.9304672519931378E-2</v>
      </c>
      <c r="G12" s="14">
        <f>SQRT(R9)</f>
        <v>0.13157746767589046</v>
      </c>
      <c r="H12" s="11">
        <f t="shared" si="0"/>
        <v>0.45072057980333091</v>
      </c>
      <c r="I12" s="13">
        <f>スポット価格!D8/スポット価格!B8*E12</f>
        <v>0</v>
      </c>
      <c r="K12" s="46" t="s">
        <v>8</v>
      </c>
      <c r="L12" s="38">
        <v>4.3184299999999998E-3</v>
      </c>
      <c r="M12" s="49">
        <v>6.1369199999999997E-3</v>
      </c>
      <c r="N12" s="49">
        <v>5.3364600000000003E-3</v>
      </c>
      <c r="O12" s="49">
        <v>4.5729400000000002E-3</v>
      </c>
      <c r="P12" s="49">
        <v>6.5796500000000003E-3</v>
      </c>
      <c r="Q12" s="49">
        <v>6.2301300000000004E-3</v>
      </c>
      <c r="R12" s="49">
        <v>6.2567200000000003E-3</v>
      </c>
      <c r="S12" s="49">
        <v>4.5107300000000001E-3</v>
      </c>
      <c r="T12" s="49">
        <v>7.4609799999999999E-3</v>
      </c>
      <c r="U12" s="49">
        <v>7.2191599999999996E-3</v>
      </c>
      <c r="V12" s="49">
        <v>7.2327299999999997E-3</v>
      </c>
      <c r="W12" s="49">
        <v>7.2766300000000001E-3</v>
      </c>
      <c r="X12" s="50">
        <v>5.11744E-3</v>
      </c>
      <c r="Y12" s="50">
        <v>4.8975800000000003E-3</v>
      </c>
      <c r="Z12" s="50">
        <v>6.1340500000000003E-3</v>
      </c>
      <c r="AA12" s="39">
        <v>6.6093100000000002E-3</v>
      </c>
      <c r="AB12" s="1">
        <v>1.19403E-3</v>
      </c>
      <c r="AC12" s="51">
        <v>9.3339200000000008E-3</v>
      </c>
    </row>
    <row r="13" spans="1:29" ht="17.399999999999999" x14ac:dyDescent="0.5">
      <c r="A13" s="2" t="s">
        <v>6</v>
      </c>
      <c r="B13" s="21">
        <v>1600000</v>
      </c>
      <c r="C13" s="29">
        <v>12</v>
      </c>
      <c r="D13" s="11">
        <f>VLOOKUP(A13,スポット価格!A:B,2,FALSE)</f>
        <v>3.4769999999999999</v>
      </c>
      <c r="E13" s="13">
        <f t="shared" si="1"/>
        <v>5563200</v>
      </c>
      <c r="F13" s="14">
        <f t="shared" si="2"/>
        <v>0.12597066436583262</v>
      </c>
      <c r="G13" s="14">
        <f>SQRT(S10)</f>
        <v>0.11262157874936757</v>
      </c>
      <c r="H13" s="11">
        <f t="shared" si="0"/>
        <v>1.118530442963978</v>
      </c>
      <c r="I13" s="13">
        <f>スポット価格!D9/スポット価格!B9*E13</f>
        <v>-5992.5029083545178</v>
      </c>
      <c r="K13" s="46" t="s">
        <v>9</v>
      </c>
      <c r="L13" s="38">
        <v>4.7891899999999996E-3</v>
      </c>
      <c r="M13" s="49">
        <v>6.6607799999999998E-3</v>
      </c>
      <c r="N13" s="49">
        <v>6.2013399999999996E-3</v>
      </c>
      <c r="O13" s="49">
        <v>4.5947899999999996E-3</v>
      </c>
      <c r="P13" s="49">
        <v>7.64016E-3</v>
      </c>
      <c r="Q13" s="49">
        <v>7.0125300000000003E-3</v>
      </c>
      <c r="R13" s="49">
        <v>7.0829100000000004E-3</v>
      </c>
      <c r="S13" s="49">
        <v>5.2144499999999998E-3</v>
      </c>
      <c r="T13" s="49">
        <v>8.5715400000000008E-3</v>
      </c>
      <c r="U13" s="49">
        <v>7.2327299999999997E-3</v>
      </c>
      <c r="V13" s="49">
        <v>9.1695200000000004E-3</v>
      </c>
      <c r="W13" s="49">
        <v>8.2883599999999998E-3</v>
      </c>
      <c r="X13" s="50">
        <v>5.6812900000000003E-3</v>
      </c>
      <c r="Y13" s="50">
        <v>5.4766499999999996E-3</v>
      </c>
      <c r="Z13" s="50">
        <v>7.0029999999999997E-3</v>
      </c>
      <c r="AA13" s="39">
        <v>7.3284999999999999E-3</v>
      </c>
      <c r="AB13" s="1">
        <v>1.84125E-3</v>
      </c>
      <c r="AC13" s="51">
        <v>1.1129160000000001E-2</v>
      </c>
    </row>
    <row r="14" spans="1:29" ht="17.399999999999999" x14ac:dyDescent="0.5">
      <c r="A14" s="2" t="s">
        <v>7</v>
      </c>
      <c r="B14" s="21">
        <v>0</v>
      </c>
      <c r="C14" s="22">
        <v>17.100000000000001</v>
      </c>
      <c r="D14" s="11">
        <f>VLOOKUP(A14,スポット価格!A:B,2,FALSE)</f>
        <v>9.2829999999999995</v>
      </c>
      <c r="E14" s="13">
        <f t="shared" si="1"/>
        <v>0</v>
      </c>
      <c r="F14" s="14">
        <f t="shared" si="2"/>
        <v>6.7235807389852437E-2</v>
      </c>
      <c r="G14" s="14">
        <f>SQRT(T11)</f>
        <v>0.1364614964009995</v>
      </c>
      <c r="H14" s="11">
        <f t="shared" si="0"/>
        <v>0.49270899970403648</v>
      </c>
      <c r="I14" s="13">
        <f>スポット価格!D10/スポット価格!B10*E14</f>
        <v>0</v>
      </c>
      <c r="K14" s="46" t="s">
        <v>35</v>
      </c>
      <c r="L14" s="38">
        <v>4.9316100000000003E-3</v>
      </c>
      <c r="M14" s="49">
        <v>6.6862800000000002E-3</v>
      </c>
      <c r="N14" s="49">
        <v>6.14213E-3</v>
      </c>
      <c r="O14" s="49">
        <v>4.8534700000000004E-3</v>
      </c>
      <c r="P14" s="49">
        <v>7.5048099999999998E-3</v>
      </c>
      <c r="Q14" s="49">
        <v>7.0235599999999999E-3</v>
      </c>
      <c r="R14" s="49">
        <v>7.1084199999999998E-3</v>
      </c>
      <c r="S14" s="49">
        <v>5.3061899999999997E-3</v>
      </c>
      <c r="T14" s="49">
        <v>8.6505200000000001E-3</v>
      </c>
      <c r="U14" s="49">
        <v>7.2766300000000001E-3</v>
      </c>
      <c r="V14" s="49">
        <v>8.2883599999999998E-3</v>
      </c>
      <c r="W14" s="49">
        <v>9.0945699999999997E-3</v>
      </c>
      <c r="X14" s="50">
        <v>5.6584900000000004E-3</v>
      </c>
      <c r="Y14" s="50">
        <v>5.5631099999999996E-3</v>
      </c>
      <c r="Z14" s="50">
        <v>7.0625100000000001E-3</v>
      </c>
      <c r="AA14" s="39">
        <v>7.6643099999999997E-3</v>
      </c>
      <c r="AB14" s="1">
        <v>2.1046200000000002E-3</v>
      </c>
      <c r="AC14" s="51">
        <v>1.096773E-2</v>
      </c>
    </row>
    <row r="15" spans="1:29" ht="17.399999999999999" x14ac:dyDescent="0.45">
      <c r="A15" s="2" t="s">
        <v>8</v>
      </c>
      <c r="B15" s="21">
        <v>0</v>
      </c>
      <c r="C15" s="22">
        <v>8</v>
      </c>
      <c r="D15" s="11">
        <f>VLOOKUP(A15,スポット価格!A:B,2,FALSE)</f>
        <v>7.6429999999999998</v>
      </c>
      <c r="E15" s="13">
        <f t="shared" si="1"/>
        <v>0</v>
      </c>
      <c r="F15" s="14">
        <f t="shared" si="2"/>
        <v>3.8204893366479135E-2</v>
      </c>
      <c r="G15" s="14">
        <f>SQRT(U12)</f>
        <v>8.4965640114107302E-2</v>
      </c>
      <c r="H15" s="11">
        <f t="shared" si="0"/>
        <v>0.44965109796349045</v>
      </c>
      <c r="I15" s="13">
        <f>スポット価格!D11/スポット価格!B11*E15</f>
        <v>0</v>
      </c>
      <c r="K15" s="46" t="s">
        <v>30</v>
      </c>
      <c r="L15" s="40">
        <v>8.0342699999999996E-3</v>
      </c>
      <c r="M15" s="50">
        <v>5.3679699999999997E-3</v>
      </c>
      <c r="N15" s="50">
        <v>5.9386899999999999E-3</v>
      </c>
      <c r="O15" s="50">
        <v>4.23647E-3</v>
      </c>
      <c r="P15" s="50">
        <v>8.4452999999999993E-3</v>
      </c>
      <c r="Q15" s="50">
        <v>7.2707199999999996E-3</v>
      </c>
      <c r="R15" s="50">
        <v>8.5248700000000004E-3</v>
      </c>
      <c r="S15" s="50">
        <v>8.1535099999999992E-3</v>
      </c>
      <c r="T15" s="50">
        <v>1.0368240000000001E-2</v>
      </c>
      <c r="U15" s="50">
        <v>5.11744E-3</v>
      </c>
      <c r="V15" s="50">
        <v>5.6812900000000003E-3</v>
      </c>
      <c r="W15" s="50">
        <v>5.6584900000000004E-3</v>
      </c>
      <c r="X15" s="50">
        <v>9.0226899999999999E-3</v>
      </c>
      <c r="Y15" s="50">
        <v>6.7532399999999998E-3</v>
      </c>
      <c r="Z15" s="50">
        <v>7.3508499999999999E-3</v>
      </c>
      <c r="AA15" s="39">
        <v>6.0010799999999998E-3</v>
      </c>
      <c r="AB15" s="1">
        <v>-1.30827E-3</v>
      </c>
      <c r="AC15" s="51">
        <v>1.5026299999999999E-2</v>
      </c>
    </row>
    <row r="16" spans="1:29" ht="17.399999999999999" x14ac:dyDescent="0.45">
      <c r="A16" s="2" t="s">
        <v>9</v>
      </c>
      <c r="B16" s="21">
        <v>8300000</v>
      </c>
      <c r="C16" s="22">
        <v>1</v>
      </c>
      <c r="D16" s="11">
        <f>VLOOKUP(A16,スポット価格!A:B,2,FALSE)</f>
        <v>0.51800000000000002</v>
      </c>
      <c r="E16" s="13">
        <f t="shared" si="1"/>
        <v>4299400</v>
      </c>
      <c r="F16" s="14">
        <f t="shared" si="2"/>
        <v>7.0463320463320461E-2</v>
      </c>
      <c r="G16" s="14">
        <f>SQRT(V13)</f>
        <v>9.5757610663591647E-2</v>
      </c>
      <c r="H16" s="11">
        <f t="shared" si="0"/>
        <v>0.73585086318482651</v>
      </c>
      <c r="I16" s="13">
        <f>スポット価格!D12/スポット価格!B12*E16</f>
        <v>-9657.7919810186686</v>
      </c>
      <c r="K16" s="46" t="s">
        <v>34</v>
      </c>
      <c r="L16" s="40">
        <v>6.9307800000000001E-3</v>
      </c>
      <c r="M16" s="50">
        <v>5.0126600000000004E-3</v>
      </c>
      <c r="N16" s="50">
        <v>5.4957599999999997E-3</v>
      </c>
      <c r="O16" s="50">
        <v>3.7825599999999999E-3</v>
      </c>
      <c r="P16" s="50">
        <v>7.3023100000000002E-3</v>
      </c>
      <c r="Q16" s="50">
        <v>6.3821399999999997E-3</v>
      </c>
      <c r="R16" s="50">
        <v>7.7691000000000001E-3</v>
      </c>
      <c r="S16" s="50">
        <v>6.9910900000000002E-3</v>
      </c>
      <c r="T16" s="50">
        <v>8.5790699999999994E-3</v>
      </c>
      <c r="U16" s="50">
        <v>4.8975800000000003E-3</v>
      </c>
      <c r="V16" s="50">
        <v>5.4766499999999996E-3</v>
      </c>
      <c r="W16" s="50">
        <v>5.5631099999999996E-3</v>
      </c>
      <c r="X16" s="50">
        <v>6.7532399999999998E-3</v>
      </c>
      <c r="Y16" s="50">
        <v>6.2492399999999997E-3</v>
      </c>
      <c r="Z16" s="50">
        <v>6.34149E-3</v>
      </c>
      <c r="AA16" s="39">
        <v>5.5085200000000003E-3</v>
      </c>
      <c r="AB16" s="1">
        <v>-5.5597000000000003E-4</v>
      </c>
      <c r="AC16" s="51">
        <v>1.3071599999999999E-2</v>
      </c>
    </row>
    <row r="17" spans="1:29" ht="17.399999999999999" x14ac:dyDescent="0.45">
      <c r="A17" s="2" t="s">
        <v>35</v>
      </c>
      <c r="B17" s="21">
        <v>0</v>
      </c>
      <c r="C17" s="22">
        <v>47</v>
      </c>
      <c r="D17" s="11">
        <f>VLOOKUP(A17,スポット価格!A:B,2,FALSE)</f>
        <v>43.18</v>
      </c>
      <c r="E17" s="13">
        <f t="shared" si="1"/>
        <v>0</v>
      </c>
      <c r="F17" s="14">
        <f t="shared" si="2"/>
        <v>3.9729041222788329E-2</v>
      </c>
      <c r="G17" s="14">
        <f>SQRT(W14)</f>
        <v>9.5365454961427204E-2</v>
      </c>
      <c r="H17" s="11">
        <f t="shared" si="0"/>
        <v>0.41659782610860163</v>
      </c>
      <c r="I17" s="13">
        <f>スポット価格!D13/スポット価格!B13*E17</f>
        <v>0</v>
      </c>
      <c r="K17" s="46" t="s">
        <v>36</v>
      </c>
      <c r="L17" s="40">
        <v>6.0536899999999996E-3</v>
      </c>
      <c r="M17" s="50">
        <v>5.97651E-3</v>
      </c>
      <c r="N17" s="50">
        <v>6.8536500000000002E-3</v>
      </c>
      <c r="O17" s="50">
        <v>3.7274000000000001E-3</v>
      </c>
      <c r="P17" s="50">
        <v>1.0246450000000001E-2</v>
      </c>
      <c r="Q17" s="50">
        <v>9.0023599999999992E-3</v>
      </c>
      <c r="R17" s="50">
        <v>9.6656499999999996E-3</v>
      </c>
      <c r="S17" s="50">
        <v>6.1322099999999999E-3</v>
      </c>
      <c r="T17" s="50">
        <v>1.0963789999999999E-2</v>
      </c>
      <c r="U17" s="50">
        <v>6.1340500000000003E-3</v>
      </c>
      <c r="V17" s="50">
        <v>7.0029999999999997E-3</v>
      </c>
      <c r="W17" s="50">
        <v>7.0625100000000001E-3</v>
      </c>
      <c r="X17" s="50">
        <v>7.3508499999999999E-3</v>
      </c>
      <c r="Y17" s="50">
        <v>6.34149E-3</v>
      </c>
      <c r="Z17" s="50">
        <v>1.203478E-2</v>
      </c>
      <c r="AA17" s="39">
        <v>8.3882499999999999E-3</v>
      </c>
      <c r="AB17" s="1">
        <v>8.1430999999999995E-4</v>
      </c>
      <c r="AC17" s="51">
        <v>1.5893069999999999E-2</v>
      </c>
    </row>
    <row r="18" spans="1:29" ht="17.399999999999999" x14ac:dyDescent="0.45">
      <c r="A18" s="2" t="s">
        <v>30</v>
      </c>
      <c r="B18" s="21">
        <v>-10000</v>
      </c>
      <c r="C18" s="22">
        <v>50</v>
      </c>
      <c r="D18" s="11">
        <f>VLOOKUP(A18,スポット価格!A:B,2,FALSE)</f>
        <v>114.432</v>
      </c>
      <c r="E18" s="13">
        <f t="shared" si="1"/>
        <v>-1144320</v>
      </c>
      <c r="F18" s="14">
        <f t="shared" si="2"/>
        <v>1.5948336129753916E-2</v>
      </c>
      <c r="G18" s="14">
        <f>SQRT(X15)</f>
        <v>9.4987841327193026E-2</v>
      </c>
      <c r="H18" s="11">
        <f t="shared" si="0"/>
        <v>0.16789871110786306</v>
      </c>
      <c r="I18" s="13">
        <f>スポット価格!D20/スポット価格!B14*E18</f>
        <v>471.27830640997274</v>
      </c>
      <c r="K18" s="46" t="s">
        <v>37</v>
      </c>
      <c r="L18" s="41">
        <v>4.7043600000000003E-3</v>
      </c>
      <c r="M18" s="42">
        <v>6.3481800000000001E-3</v>
      </c>
      <c r="N18" s="42">
        <v>6.1969299999999998E-3</v>
      </c>
      <c r="O18" s="42">
        <v>4.6459300000000004E-3</v>
      </c>
      <c r="P18" s="42">
        <v>7.9248500000000006E-3</v>
      </c>
      <c r="Q18" s="42">
        <v>7.5492600000000003E-3</v>
      </c>
      <c r="R18" s="42">
        <v>7.1396699999999999E-3</v>
      </c>
      <c r="S18" s="42">
        <v>4.9470699999999996E-3</v>
      </c>
      <c r="T18" s="42">
        <v>8.2585699999999998E-3</v>
      </c>
      <c r="U18" s="42">
        <v>6.6093100000000002E-3</v>
      </c>
      <c r="V18" s="42">
        <v>7.3284999999999999E-3</v>
      </c>
      <c r="W18" s="42">
        <v>7.6643099999999997E-3</v>
      </c>
      <c r="X18" s="42">
        <v>6.0010799999999998E-3</v>
      </c>
      <c r="Y18" s="42">
        <v>5.5085200000000003E-3</v>
      </c>
      <c r="Z18" s="42">
        <v>8.3882499999999999E-3</v>
      </c>
      <c r="AA18" s="43">
        <v>9.9386000000000006E-3</v>
      </c>
      <c r="AB18" s="1">
        <v>1.20353E-3</v>
      </c>
      <c r="AC18" s="51">
        <v>1.0704740000000001E-2</v>
      </c>
    </row>
    <row r="19" spans="1:29" x14ac:dyDescent="0.45">
      <c r="A19" s="2" t="s">
        <v>34</v>
      </c>
      <c r="B19" s="21">
        <v>0</v>
      </c>
      <c r="C19" s="22">
        <v>40</v>
      </c>
      <c r="D19" s="11">
        <f>VLOOKUP(A19,スポット価格!A:B,2,FALSE)</f>
        <v>125.49299999999999</v>
      </c>
      <c r="E19" s="13">
        <f t="shared" si="1"/>
        <v>0</v>
      </c>
      <c r="F19" s="14">
        <f t="shared" si="2"/>
        <v>1.1634115050241848E-2</v>
      </c>
      <c r="G19" s="14">
        <f>SQRT(Y16)</f>
        <v>7.9052134696034615E-2</v>
      </c>
      <c r="H19" s="11">
        <f t="shared" si="0"/>
        <v>0.14717015669439518</v>
      </c>
      <c r="I19" s="13">
        <f>スポット価格!D27/スポット価格!B15*E19</f>
        <v>0</v>
      </c>
      <c r="K19" s="1" t="s">
        <v>78</v>
      </c>
      <c r="L19" s="52">
        <v>-1.0751000000000001E-3</v>
      </c>
      <c r="M19" s="1">
        <v>4.9841999999999996E-4</v>
      </c>
      <c r="N19" s="1">
        <v>1.58577E-3</v>
      </c>
      <c r="O19" s="1">
        <v>2.17928E-3</v>
      </c>
      <c r="P19" s="1">
        <v>2.0364699999999999E-3</v>
      </c>
      <c r="Q19" s="1">
        <v>2.39594E-3</v>
      </c>
      <c r="R19" s="1">
        <v>5.2012E-4</v>
      </c>
      <c r="S19" s="1">
        <v>-1.55853E-3</v>
      </c>
      <c r="T19" s="1">
        <v>-8.1426000000000003E-4</v>
      </c>
      <c r="U19" s="1">
        <v>1.19403E-3</v>
      </c>
      <c r="V19" s="1">
        <v>1.84125E-3</v>
      </c>
      <c r="W19" s="1">
        <v>2.1046200000000002E-3</v>
      </c>
      <c r="X19" s="1">
        <v>-1.30827E-3</v>
      </c>
      <c r="Y19" s="1">
        <v>-5.5597000000000003E-4</v>
      </c>
      <c r="Z19" s="1">
        <v>8.1430999999999995E-4</v>
      </c>
      <c r="AA19" s="1">
        <v>1.20353E-3</v>
      </c>
      <c r="AB19" s="1">
        <v>3.8842759999999997E-2</v>
      </c>
      <c r="AC19" s="51">
        <v>-1.96933E-3</v>
      </c>
    </row>
    <row r="20" spans="1:29" x14ac:dyDescent="0.45">
      <c r="A20" s="2" t="s">
        <v>36</v>
      </c>
      <c r="B20" s="21">
        <v>0.40952423646861374</v>
      </c>
      <c r="C20" s="22">
        <v>14</v>
      </c>
      <c r="D20" s="11">
        <f>VLOOKUP(A20,スポット価格!A:B,2,FALSE)</f>
        <v>16.38</v>
      </c>
      <c r="E20" s="13">
        <f t="shared" si="1"/>
        <v>6.7080069933558928</v>
      </c>
      <c r="F20" s="14">
        <f t="shared" si="2"/>
        <v>3.11965811965812E-2</v>
      </c>
      <c r="G20" s="14">
        <f>SQRT(Z17)</f>
        <v>0.10970314489566833</v>
      </c>
      <c r="H20" s="11">
        <f t="shared" si="0"/>
        <v>0.28437271535150865</v>
      </c>
      <c r="I20" s="13">
        <f>スポット価格!D31/スポット価格!B16*E20</f>
        <v>-9.02257835159137E-4</v>
      </c>
      <c r="K20" s="1" t="s">
        <v>80</v>
      </c>
      <c r="L20" s="53">
        <v>1.5036839999999999E-2</v>
      </c>
      <c r="M20" s="54">
        <v>8.27782E-3</v>
      </c>
      <c r="N20" s="54">
        <v>1.203397E-2</v>
      </c>
      <c r="O20" s="54">
        <v>3.85755E-3</v>
      </c>
      <c r="P20" s="54">
        <v>2.0064180000000001E-2</v>
      </c>
      <c r="Q20" s="54">
        <v>1.5735840000000001E-2</v>
      </c>
      <c r="R20" s="54">
        <v>1.999248E-2</v>
      </c>
      <c r="S20" s="54">
        <v>1.544357E-2</v>
      </c>
      <c r="T20" s="54">
        <v>2.22832E-2</v>
      </c>
      <c r="U20" s="54">
        <v>9.3339200000000008E-3</v>
      </c>
      <c r="V20" s="54">
        <v>1.1129160000000001E-2</v>
      </c>
      <c r="W20" s="54">
        <v>1.096773E-2</v>
      </c>
      <c r="X20" s="54">
        <v>1.5026299999999999E-2</v>
      </c>
      <c r="Y20" s="54">
        <v>1.3071599999999999E-2</v>
      </c>
      <c r="Z20" s="54">
        <v>1.5893069999999999E-2</v>
      </c>
      <c r="AA20" s="54">
        <v>1.0704740000000001E-2</v>
      </c>
      <c r="AB20" s="54">
        <v>-1.96933E-3</v>
      </c>
      <c r="AC20" s="55">
        <v>5.4289360000000002E-2</v>
      </c>
    </row>
    <row r="21" spans="1:29" ht="17.399999999999999" x14ac:dyDescent="0.5">
      <c r="A21" s="15" t="s">
        <v>37</v>
      </c>
      <c r="B21" s="23">
        <v>4.3843432033798552E-3</v>
      </c>
      <c r="C21" s="24">
        <v>5</v>
      </c>
      <c r="D21" s="17">
        <f>VLOOKUP(A21,スポット価格!A:B,2,FALSE)</f>
        <v>16.709</v>
      </c>
      <c r="E21" s="16">
        <f t="shared" si="1"/>
        <v>7.3257990585274005E-2</v>
      </c>
      <c r="F21" s="18">
        <f t="shared" si="2"/>
        <v>1.0922257466036268E-2</v>
      </c>
      <c r="G21" s="18">
        <f>SQRT(AA18)</f>
        <v>9.9692527302702089E-2</v>
      </c>
      <c r="H21" s="17">
        <f t="shared" si="0"/>
        <v>0.10955944002575435</v>
      </c>
      <c r="I21" s="16">
        <f>スポット価格!D32/スポット価格!B17*E21</f>
        <v>-2.6775342663792347E-5</v>
      </c>
      <c r="K21" s="31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3"/>
      <c r="Y21" s="33"/>
      <c r="Z21" s="33"/>
      <c r="AA21" s="33"/>
    </row>
    <row r="22" spans="1:29" ht="17.399999999999999" x14ac:dyDescent="0.5">
      <c r="A22" s="2"/>
      <c r="B22" s="2"/>
      <c r="C22" s="2"/>
      <c r="D22" s="2"/>
      <c r="E22" s="2"/>
      <c r="F22" s="2"/>
      <c r="G22" s="2"/>
      <c r="H22" s="2"/>
      <c r="I22" s="2"/>
      <c r="K22" s="32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5"/>
      <c r="Y22" s="45"/>
      <c r="Z22" s="45"/>
      <c r="AA22" s="45"/>
    </row>
    <row r="23" spans="1:29" ht="17.399999999999999" x14ac:dyDescent="0.5">
      <c r="A23" s="27" t="s">
        <v>54</v>
      </c>
      <c r="B23" s="2"/>
      <c r="C23" s="2"/>
      <c r="D23" s="2"/>
      <c r="E23" s="2"/>
      <c r="F23" s="2"/>
      <c r="G23" s="2"/>
      <c r="H23" s="2"/>
      <c r="I23" s="2"/>
      <c r="K23" s="32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5"/>
      <c r="Y23" s="45"/>
      <c r="Z23" s="45"/>
      <c r="AA23" s="45"/>
    </row>
    <row r="24" spans="1:29" ht="17.399999999999999" x14ac:dyDescent="0.5">
      <c r="A24" s="5"/>
      <c r="B24" s="6" t="s">
        <v>57</v>
      </c>
      <c r="C24" s="6" t="s">
        <v>58</v>
      </c>
      <c r="D24" s="6" t="s">
        <v>59</v>
      </c>
      <c r="E24" s="2"/>
      <c r="F24" s="2"/>
      <c r="G24" s="2"/>
      <c r="H24" s="2"/>
      <c r="I24" s="2"/>
      <c r="K24" s="32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5"/>
      <c r="Y24" s="45"/>
      <c r="Z24" s="45"/>
      <c r="AA24" s="45"/>
    </row>
    <row r="25" spans="1:29" ht="17.399999999999999" x14ac:dyDescent="0.5">
      <c r="A25" s="5" t="s">
        <v>60</v>
      </c>
      <c r="B25" s="12">
        <f>SUMPRODUCT(B6:B21,C6:C21)/10000</f>
        <v>2700.0007451075135</v>
      </c>
      <c r="C25" s="28">
        <f>B25*365/12</f>
        <v>82125.022663686876</v>
      </c>
      <c r="D25" s="28">
        <f>B25*365</f>
        <v>985500.27196424245</v>
      </c>
      <c r="E25" s="2"/>
      <c r="F25" s="2"/>
      <c r="G25" s="2"/>
      <c r="H25" s="2"/>
      <c r="I25" s="2"/>
      <c r="K25" s="32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5"/>
      <c r="Y25" s="45"/>
      <c r="Z25" s="45"/>
      <c r="AA25" s="45"/>
    </row>
    <row r="26" spans="1:29" ht="17.399999999999999" x14ac:dyDescent="0.5">
      <c r="A26" s="27" t="s">
        <v>66</v>
      </c>
      <c r="B26" s="2"/>
      <c r="C26" s="2"/>
      <c r="D26" s="2"/>
      <c r="E26" s="2"/>
      <c r="F26" s="2"/>
      <c r="G26" s="2"/>
      <c r="H26" s="2"/>
      <c r="I26" s="2"/>
      <c r="K26" s="32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5"/>
      <c r="Y26" s="45"/>
      <c r="Z26" s="45"/>
      <c r="AA26" s="45"/>
    </row>
    <row r="27" spans="1:29" ht="17.399999999999999" x14ac:dyDescent="0.5">
      <c r="A27" s="5"/>
      <c r="B27" s="6" t="s">
        <v>57</v>
      </c>
      <c r="C27" s="6" t="s">
        <v>58</v>
      </c>
      <c r="D27" s="6" t="s">
        <v>59</v>
      </c>
      <c r="E27" s="2"/>
      <c r="F27" s="2"/>
      <c r="G27" s="2"/>
      <c r="H27" s="2"/>
      <c r="I27" s="2"/>
      <c r="K27" s="32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5"/>
      <c r="Y27" s="45"/>
      <c r="Z27" s="45"/>
      <c r="AA27" s="45"/>
    </row>
    <row r="28" spans="1:29" ht="17.399999999999999" x14ac:dyDescent="0.5">
      <c r="A28" s="5" t="s">
        <v>61</v>
      </c>
      <c r="B28" s="12" cm="1">
        <f t="array" ref="B28">SQRT(MMULT(MMULT(TRANSPOSE($E$6:$E$21), $L$3:$AA$18), スワップ計算_みんF!$E$6:$E$21)/252)</f>
        <v>51315.601688926065</v>
      </c>
      <c r="C28" s="12" cm="1">
        <f t="array" ref="C28">SQRT(MMULT(MMULT(TRANSPOSE($E$6:$E$21), $L$3:$AA$18), スワップ計算_みんF!$E$6:$E$21)/12)</f>
        <v>235157.62907170743</v>
      </c>
      <c r="D28" s="12" cm="1">
        <f t="array" ref="D28">SQRT(MMULT(MMULT(TRANSPOSE($E$6:$E$21), $L$3:$AA$18), スワップ計算_みんF!$E$6:$E$21)/1)</f>
        <v>814609.92267926666</v>
      </c>
      <c r="E28" s="2"/>
      <c r="F28" s="2"/>
      <c r="G28" s="2"/>
      <c r="H28" s="2"/>
      <c r="I28" s="2"/>
      <c r="K28" s="32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5"/>
      <c r="Y28" s="45"/>
      <c r="Z28" s="45"/>
      <c r="AA28" s="45"/>
    </row>
    <row r="29" spans="1:29" ht="17.399999999999999" x14ac:dyDescent="0.5">
      <c r="A29" s="27" t="s">
        <v>65</v>
      </c>
      <c r="B29" s="2"/>
      <c r="C29" s="2"/>
      <c r="D29" s="2"/>
      <c r="E29" s="2"/>
      <c r="F29" s="2"/>
      <c r="G29" s="2"/>
      <c r="H29" s="2"/>
      <c r="I29" s="2"/>
      <c r="K29" s="32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5"/>
      <c r="Y29" s="45"/>
      <c r="Z29" s="45"/>
      <c r="AA29" s="45"/>
    </row>
    <row r="30" spans="1:29" ht="17.399999999999999" x14ac:dyDescent="0.5">
      <c r="A30" s="5"/>
      <c r="B30" s="6"/>
      <c r="C30" s="6"/>
      <c r="D30" s="6" t="s">
        <v>59</v>
      </c>
      <c r="E30" s="2"/>
      <c r="F30" s="2"/>
      <c r="G30" s="2"/>
      <c r="H30" s="2"/>
      <c r="I30" s="2"/>
      <c r="K30" s="32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5"/>
      <c r="Y30" s="45"/>
      <c r="Z30" s="45"/>
      <c r="AA30" s="45"/>
    </row>
    <row r="31" spans="1:29" ht="17.399999999999999" x14ac:dyDescent="0.5">
      <c r="A31" s="5" t="s">
        <v>65</v>
      </c>
      <c r="B31" s="12"/>
      <c r="C31" s="12"/>
      <c r="D31" s="26">
        <f>D25/D28</f>
        <v>1.2097818164587468</v>
      </c>
      <c r="E31" s="2"/>
      <c r="F31" s="2"/>
      <c r="G31" s="2"/>
      <c r="H31" s="2"/>
      <c r="I31" s="2"/>
      <c r="K31" s="32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5"/>
      <c r="Y31" s="45"/>
      <c r="Z31" s="45"/>
      <c r="AA31" s="45"/>
    </row>
    <row r="32" spans="1:29" ht="17.399999999999999" x14ac:dyDescent="0.5">
      <c r="A32" s="2"/>
      <c r="B32" s="2"/>
      <c r="C32" s="2"/>
      <c r="D32" s="2"/>
      <c r="E32" s="2"/>
      <c r="F32" s="2"/>
      <c r="G32" s="2"/>
      <c r="H32" s="2"/>
      <c r="I32" s="2"/>
      <c r="K32" s="32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5"/>
      <c r="Y32" s="45"/>
      <c r="Z32" s="45"/>
      <c r="AA32" s="45"/>
    </row>
    <row r="33" spans="1:27" ht="17.399999999999999" x14ac:dyDescent="0.5">
      <c r="A33" s="2"/>
      <c r="B33" s="2"/>
      <c r="C33" s="2"/>
      <c r="D33" s="2"/>
      <c r="E33" s="2"/>
      <c r="F33" s="2"/>
      <c r="G33" s="2"/>
      <c r="H33" s="2"/>
      <c r="I33" s="2"/>
      <c r="K33" s="32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5"/>
      <c r="Y33" s="45"/>
      <c r="Z33" s="45"/>
      <c r="AA33" s="45"/>
    </row>
    <row r="34" spans="1:27" ht="17.399999999999999" x14ac:dyDescent="0.45">
      <c r="K34" s="33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</row>
    <row r="35" spans="1:27" ht="17.399999999999999" x14ac:dyDescent="0.45">
      <c r="K35" s="33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</row>
    <row r="36" spans="1:27" ht="17.399999999999999" x14ac:dyDescent="0.45">
      <c r="K36" s="33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</row>
    <row r="37" spans="1:27" ht="17.399999999999999" x14ac:dyDescent="0.45">
      <c r="K37" s="33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5465F-1127-493B-860A-5BF600B32F6F}">
  <dimension ref="A1:AH64"/>
  <sheetViews>
    <sheetView tabSelected="1" zoomScale="70" zoomScaleNormal="70" workbookViewId="0">
      <selection activeCell="C14" sqref="C14"/>
    </sheetView>
  </sheetViews>
  <sheetFormatPr defaultRowHeight="15" x14ac:dyDescent="0.45"/>
  <cols>
    <col min="1" max="1" width="15.5" style="1" customWidth="1"/>
    <col min="2" max="8" width="18.296875" style="1" customWidth="1"/>
    <col min="9" max="9" width="11.69921875" style="1" customWidth="1"/>
    <col min="10" max="10" width="8.796875" style="1"/>
    <col min="11" max="11" width="11.8984375" style="1" bestFit="1" customWidth="1"/>
    <col min="12" max="12" width="11.69921875" style="1" customWidth="1"/>
    <col min="13" max="26" width="11.8984375" style="1" bestFit="1" customWidth="1"/>
    <col min="27" max="29" width="11.69921875" style="1" bestFit="1" customWidth="1"/>
    <col min="30" max="16384" width="8.796875" style="1"/>
  </cols>
  <sheetData>
    <row r="1" spans="1:29" ht="17.399999999999999" customHeight="1" x14ac:dyDescent="0.45">
      <c r="A1" s="2" t="s">
        <v>63</v>
      </c>
      <c r="B1" s="25">
        <v>1000000</v>
      </c>
      <c r="C1" s="2"/>
      <c r="D1" s="2"/>
      <c r="E1" s="2"/>
      <c r="F1" s="2"/>
      <c r="G1" s="2"/>
      <c r="H1" s="2"/>
      <c r="J1" s="1" t="s">
        <v>85</v>
      </c>
    </row>
    <row r="2" spans="1:29" ht="17.399999999999999" customHeight="1" x14ac:dyDescent="0.5">
      <c r="A2" s="2" t="s">
        <v>64</v>
      </c>
      <c r="B2" s="3" cm="1">
        <f t="array" ref="B2">SUM(ABS(E7:E23))/B1</f>
        <v>20.476527781264984</v>
      </c>
      <c r="C2" s="30"/>
      <c r="D2" s="30"/>
      <c r="E2" s="2"/>
      <c r="F2" s="2"/>
      <c r="G2" s="2"/>
      <c r="H2" s="2"/>
      <c r="J2" s="31"/>
      <c r="K2" s="32" t="s">
        <v>0</v>
      </c>
      <c r="L2" s="32" t="s">
        <v>1</v>
      </c>
      <c r="M2" s="32" t="s">
        <v>2</v>
      </c>
      <c r="N2" s="32" t="s">
        <v>29</v>
      </c>
      <c r="O2" s="32" t="s">
        <v>3</v>
      </c>
      <c r="P2" s="32" t="s">
        <v>4</v>
      </c>
      <c r="Q2" s="32" t="s">
        <v>5</v>
      </c>
      <c r="R2" s="32" t="s">
        <v>6</v>
      </c>
      <c r="S2" s="32" t="s">
        <v>7</v>
      </c>
      <c r="T2" s="32" t="s">
        <v>8</v>
      </c>
      <c r="U2" s="32" t="s">
        <v>9</v>
      </c>
      <c r="V2" s="32" t="s">
        <v>35</v>
      </c>
      <c r="W2" s="33" t="s">
        <v>30</v>
      </c>
      <c r="X2" s="33" t="s">
        <v>34</v>
      </c>
      <c r="Y2" s="33" t="s">
        <v>36</v>
      </c>
      <c r="Z2" s="33" t="s">
        <v>37</v>
      </c>
      <c r="AA2" s="1" t="s">
        <v>84</v>
      </c>
      <c r="AB2" s="1" t="s">
        <v>86</v>
      </c>
      <c r="AC2" s="1" t="s">
        <v>87</v>
      </c>
    </row>
    <row r="3" spans="1:29" ht="17.399999999999999" customHeight="1" x14ac:dyDescent="0.45">
      <c r="A3" s="2" t="s">
        <v>76</v>
      </c>
      <c r="B3" s="13">
        <f>-SUM(E7:E23)</f>
        <v>-464605.78126498393</v>
      </c>
      <c r="C3" s="30"/>
      <c r="D3" s="30"/>
      <c r="E3" s="2"/>
      <c r="F3" s="2"/>
      <c r="G3" s="2"/>
      <c r="H3" s="2"/>
      <c r="J3" s="46" t="s">
        <v>0</v>
      </c>
      <c r="K3" s="74">
        <v>5.6525000000000004E-3</v>
      </c>
      <c r="L3" s="75">
        <v>2.6042000000000001E-3</v>
      </c>
      <c r="M3" s="75">
        <v>2.7908E-3</v>
      </c>
      <c r="N3" s="75">
        <v>2.4697999999999999E-3</v>
      </c>
      <c r="O3" s="75">
        <v>3.1979999999999999E-3</v>
      </c>
      <c r="P3" s="75">
        <v>2.7014999999999999E-3</v>
      </c>
      <c r="Q3" s="75">
        <v>2.4677000000000002E-3</v>
      </c>
      <c r="R3" s="75">
        <v>5.5281999999999996E-3</v>
      </c>
      <c r="S3" s="75">
        <v>3.9103000000000002E-3</v>
      </c>
      <c r="T3" s="75">
        <v>2.1765E-3</v>
      </c>
      <c r="U3" s="75">
        <v>1.7053000000000001E-3</v>
      </c>
      <c r="V3" s="75">
        <v>2.2488E-3</v>
      </c>
      <c r="W3" s="75">
        <v>4.2997E-3</v>
      </c>
      <c r="X3" s="75">
        <v>3.6335999999999999E-3</v>
      </c>
      <c r="Y3" s="75">
        <v>3.3658E-3</v>
      </c>
      <c r="Z3" s="75">
        <v>2.1779E-3</v>
      </c>
      <c r="AA3" s="76">
        <v>3.8712999999999998E-3</v>
      </c>
      <c r="AB3" s="76">
        <v>6.2799999999999995E-5</v>
      </c>
      <c r="AC3" s="77">
        <v>1.9769000000000002E-3</v>
      </c>
    </row>
    <row r="4" spans="1:29" ht="17.399999999999999" customHeight="1" x14ac:dyDescent="0.45">
      <c r="A4" s="2"/>
      <c r="B4" s="2"/>
      <c r="C4" s="30"/>
      <c r="D4" s="30"/>
      <c r="E4" s="2"/>
      <c r="F4" s="2"/>
      <c r="G4" s="2"/>
      <c r="H4" s="2"/>
      <c r="J4" s="46" t="s">
        <v>1</v>
      </c>
      <c r="K4" s="78">
        <v>2.6042000000000001E-3</v>
      </c>
      <c r="L4" s="79">
        <v>3.1418000000000001E-3</v>
      </c>
      <c r="M4" s="79">
        <v>2.8636999999999998E-3</v>
      </c>
      <c r="N4" s="79">
        <v>3.1142000000000001E-3</v>
      </c>
      <c r="O4" s="79">
        <v>3.3002999999999999E-3</v>
      </c>
      <c r="P4" s="79">
        <v>3.3029999999999999E-3</v>
      </c>
      <c r="Q4" s="79">
        <v>3.4237E-3</v>
      </c>
      <c r="R4" s="79">
        <v>2.6002999999999998E-3</v>
      </c>
      <c r="S4" s="79">
        <v>3.6438E-3</v>
      </c>
      <c r="T4" s="79">
        <v>3.2039999999999998E-3</v>
      </c>
      <c r="U4" s="79">
        <v>3.8579E-3</v>
      </c>
      <c r="V4" s="79">
        <v>3.4832000000000001E-3</v>
      </c>
      <c r="W4" s="79">
        <v>2.8086999999999999E-3</v>
      </c>
      <c r="X4" s="79">
        <v>2.4585000000000002E-3</v>
      </c>
      <c r="Y4" s="79">
        <v>3.5517999999999999E-3</v>
      </c>
      <c r="Z4" s="79">
        <v>3.6917999999999999E-3</v>
      </c>
      <c r="AA4" s="80">
        <v>3.6776999999999999E-3</v>
      </c>
      <c r="AB4" s="80">
        <v>-4.6499999999999999E-5</v>
      </c>
      <c r="AC4" s="81">
        <v>-9.301E-4</v>
      </c>
    </row>
    <row r="5" spans="1:29" ht="17.399999999999999" customHeight="1" x14ac:dyDescent="0.45">
      <c r="A5" s="27" t="s">
        <v>67</v>
      </c>
      <c r="B5" s="2"/>
      <c r="C5" s="2"/>
      <c r="D5" s="2"/>
      <c r="E5" s="2"/>
      <c r="F5" s="2"/>
      <c r="G5" s="2"/>
      <c r="H5" s="2"/>
      <c r="J5" s="46" t="s">
        <v>2</v>
      </c>
      <c r="K5" s="78">
        <v>2.7908E-3</v>
      </c>
      <c r="L5" s="79">
        <v>2.8636999999999998E-3</v>
      </c>
      <c r="M5" s="79">
        <v>3.9604000000000002E-3</v>
      </c>
      <c r="N5" s="79">
        <v>2.8898999999999999E-3</v>
      </c>
      <c r="O5" s="79">
        <v>3.7631000000000001E-3</v>
      </c>
      <c r="P5" s="79">
        <v>3.7837000000000001E-3</v>
      </c>
      <c r="Q5" s="79">
        <v>4.1615000000000003E-3</v>
      </c>
      <c r="R5" s="79">
        <v>2.8395E-3</v>
      </c>
      <c r="S5" s="79">
        <v>4.0143000000000002E-3</v>
      </c>
      <c r="T5" s="79">
        <v>2.9320000000000001E-3</v>
      </c>
      <c r="U5" s="79">
        <v>3.6843000000000002E-3</v>
      </c>
      <c r="V5" s="79">
        <v>3.2642000000000001E-3</v>
      </c>
      <c r="W5" s="79">
        <v>2.9318999999999999E-3</v>
      </c>
      <c r="X5" s="79">
        <v>2.6503E-3</v>
      </c>
      <c r="Y5" s="79">
        <v>3.9737000000000001E-3</v>
      </c>
      <c r="Z5" s="79">
        <v>3.8682999999999999E-3</v>
      </c>
      <c r="AA5" s="80">
        <v>4.1666999999999997E-3</v>
      </c>
      <c r="AB5" s="80">
        <v>-2.69E-5</v>
      </c>
      <c r="AC5" s="81">
        <v>-1.2390999999999999E-3</v>
      </c>
    </row>
    <row r="6" spans="1:29" ht="17.399999999999999" customHeight="1" x14ac:dyDescent="0.45">
      <c r="A6" s="5"/>
      <c r="B6" s="6" t="s">
        <v>53</v>
      </c>
      <c r="C6" s="6" t="s">
        <v>54</v>
      </c>
      <c r="D6" s="6" t="s">
        <v>55</v>
      </c>
      <c r="E6" s="6" t="s">
        <v>56</v>
      </c>
      <c r="F6" s="6" t="s">
        <v>62</v>
      </c>
      <c r="G6" s="6" t="s">
        <v>74</v>
      </c>
      <c r="H6" s="6" t="s">
        <v>65</v>
      </c>
      <c r="J6" s="46" t="s">
        <v>29</v>
      </c>
      <c r="K6" s="78">
        <v>2.4697999999999999E-3</v>
      </c>
      <c r="L6" s="79">
        <v>3.1142000000000001E-3</v>
      </c>
      <c r="M6" s="79">
        <v>2.8898999999999999E-3</v>
      </c>
      <c r="N6" s="79">
        <v>4.2322000000000002E-3</v>
      </c>
      <c r="O6" s="79">
        <v>3.2883000000000001E-3</v>
      </c>
      <c r="P6" s="79">
        <v>3.4442000000000001E-3</v>
      </c>
      <c r="Q6" s="79">
        <v>3.2832999999999998E-3</v>
      </c>
      <c r="R6" s="79">
        <v>2.5175000000000002E-3</v>
      </c>
      <c r="S6" s="79">
        <v>3.4309000000000002E-3</v>
      </c>
      <c r="T6" s="79">
        <v>3.2200000000000002E-3</v>
      </c>
      <c r="U6" s="79">
        <v>3.7586E-3</v>
      </c>
      <c r="V6" s="79">
        <v>3.5044999999999998E-3</v>
      </c>
      <c r="W6" s="79">
        <v>2.9981999999999999E-3</v>
      </c>
      <c r="X6" s="79">
        <v>2.4241000000000002E-3</v>
      </c>
      <c r="Y6" s="79">
        <v>3.7556999999999998E-3</v>
      </c>
      <c r="Z6" s="79">
        <v>4.0534999999999998E-3</v>
      </c>
      <c r="AA6" s="80">
        <v>3.4069999999999999E-3</v>
      </c>
      <c r="AB6" s="80">
        <v>-1.7430000000000001E-4</v>
      </c>
      <c r="AC6" s="81">
        <v>-7.3439999999999996E-4</v>
      </c>
    </row>
    <row r="7" spans="1:29" ht="17.399999999999999" customHeight="1" x14ac:dyDescent="0.45">
      <c r="A7" s="7" t="s">
        <v>0</v>
      </c>
      <c r="B7" s="19">
        <v>0</v>
      </c>
      <c r="C7" s="20">
        <v>144</v>
      </c>
      <c r="D7" s="9">
        <f>VLOOKUP(A7,スポット価格!A:B,2,FALSE)</f>
        <v>162.684</v>
      </c>
      <c r="E7" s="8">
        <f>B7*D7</f>
        <v>0</v>
      </c>
      <c r="F7" s="10">
        <f>C7*365/D7/10000</f>
        <v>3.2308032750608541E-2</v>
      </c>
      <c r="G7" s="10">
        <f>SQRT(K3)</f>
        <v>7.5183109805327955E-2</v>
      </c>
      <c r="H7" s="9">
        <f t="shared" ref="H7:H25" si="0">F7/G7</f>
        <v>0.42972461280550789</v>
      </c>
      <c r="I7" s="60"/>
      <c r="J7" s="46" t="s">
        <v>3</v>
      </c>
      <c r="K7" s="78">
        <v>3.1979999999999999E-3</v>
      </c>
      <c r="L7" s="79">
        <v>3.3002999999999999E-3</v>
      </c>
      <c r="M7" s="79">
        <v>3.7631000000000001E-3</v>
      </c>
      <c r="N7" s="79">
        <v>3.2883000000000001E-3</v>
      </c>
      <c r="O7" s="79">
        <v>6.9040000000000004E-3</v>
      </c>
      <c r="P7" s="79">
        <v>5.9677000000000003E-3</v>
      </c>
      <c r="Q7" s="79">
        <v>6.7047000000000001E-3</v>
      </c>
      <c r="R7" s="79">
        <v>3.4076000000000002E-3</v>
      </c>
      <c r="S7" s="79">
        <v>5.8228999999999998E-3</v>
      </c>
      <c r="T7" s="79">
        <v>3.4906E-3</v>
      </c>
      <c r="U7" s="79">
        <v>4.9078999999999998E-3</v>
      </c>
      <c r="V7" s="79">
        <v>3.9696000000000002E-3</v>
      </c>
      <c r="W7" s="79">
        <v>4.0477000000000004E-3</v>
      </c>
      <c r="X7" s="79">
        <v>3.372E-3</v>
      </c>
      <c r="Y7" s="79">
        <v>5.4396999999999996E-3</v>
      </c>
      <c r="Z7" s="79">
        <v>5.0409000000000001E-3</v>
      </c>
      <c r="AA7" s="80">
        <v>6.3206E-3</v>
      </c>
      <c r="AB7" s="80">
        <v>-8.3300000000000005E-5</v>
      </c>
      <c r="AC7" s="81">
        <v>-2.9670999999999999E-3</v>
      </c>
    </row>
    <row r="8" spans="1:29" ht="17.399999999999999" customHeight="1" x14ac:dyDescent="0.45">
      <c r="A8" s="2" t="s">
        <v>1</v>
      </c>
      <c r="B8" s="21">
        <v>-31000</v>
      </c>
      <c r="C8" s="22">
        <v>75</v>
      </c>
      <c r="D8" s="11">
        <f>VLOOKUP(A8,スポット価格!A:B,2,FALSE)</f>
        <v>185.40299999999999</v>
      </c>
      <c r="E8" s="13">
        <f t="shared" ref="E8:E22" si="1">B8*D8</f>
        <v>-5747493</v>
      </c>
      <c r="F8" s="14">
        <f t="shared" ref="F8:F23" si="2">C8*365/D8/10000</f>
        <v>1.4765133250271031E-2</v>
      </c>
      <c r="G8" s="14">
        <f>SQRT(L4)</f>
        <v>5.6051761792114976E-2</v>
      </c>
      <c r="H8" s="11">
        <f t="shared" si="0"/>
        <v>0.26341961034216949</v>
      </c>
      <c r="I8" s="60"/>
      <c r="J8" s="46" t="s">
        <v>4</v>
      </c>
      <c r="K8" s="78">
        <v>2.7014999999999999E-3</v>
      </c>
      <c r="L8" s="79">
        <v>3.3029999999999999E-3</v>
      </c>
      <c r="M8" s="79">
        <v>3.7837000000000001E-3</v>
      </c>
      <c r="N8" s="79">
        <v>3.4442000000000001E-3</v>
      </c>
      <c r="O8" s="79">
        <v>5.9677000000000003E-3</v>
      </c>
      <c r="P8" s="79">
        <v>7.0526E-3</v>
      </c>
      <c r="Q8" s="79">
        <v>6.2607000000000001E-3</v>
      </c>
      <c r="R8" s="79">
        <v>2.9375999999999998E-3</v>
      </c>
      <c r="S8" s="79">
        <v>5.1989000000000002E-3</v>
      </c>
      <c r="T8" s="79">
        <v>3.5298999999999999E-3</v>
      </c>
      <c r="U8" s="79">
        <v>5.0112999999999998E-3</v>
      </c>
      <c r="V8" s="79">
        <v>4.0502000000000003E-3</v>
      </c>
      <c r="W8" s="79">
        <v>3.5741000000000002E-3</v>
      </c>
      <c r="X8" s="79">
        <v>3.0934999999999999E-3</v>
      </c>
      <c r="Y8" s="79">
        <v>4.9645999999999996E-3</v>
      </c>
      <c r="Z8" s="79">
        <v>5.2712000000000002E-3</v>
      </c>
      <c r="AA8" s="80">
        <v>5.7315999999999999E-3</v>
      </c>
      <c r="AB8" s="80">
        <v>-9.8900000000000005E-5</v>
      </c>
      <c r="AC8" s="81">
        <v>-2.8728E-3</v>
      </c>
    </row>
    <row r="9" spans="1:29" ht="17.399999999999999" customHeight="1" x14ac:dyDescent="0.45">
      <c r="A9" s="2" t="s">
        <v>2</v>
      </c>
      <c r="B9" s="21">
        <v>0</v>
      </c>
      <c r="C9" s="22">
        <v>174</v>
      </c>
      <c r="D9" s="11">
        <f>VLOOKUP(A9,スポット価格!A:B,2,FALSE)</f>
        <v>215.60599999999999</v>
      </c>
      <c r="E9" s="13">
        <f t="shared" si="1"/>
        <v>0</v>
      </c>
      <c r="F9" s="14">
        <f t="shared" si="2"/>
        <v>2.9456508631485214E-2</v>
      </c>
      <c r="G9" s="14">
        <f>SQRT(M5)</f>
        <v>6.2931709018586177E-2</v>
      </c>
      <c r="H9" s="11">
        <f t="shared" si="0"/>
        <v>0.46807101047876459</v>
      </c>
      <c r="I9" s="60"/>
      <c r="J9" s="46" t="s">
        <v>5</v>
      </c>
      <c r="K9" s="78">
        <v>2.4677000000000002E-3</v>
      </c>
      <c r="L9" s="79">
        <v>3.4237E-3</v>
      </c>
      <c r="M9" s="79">
        <v>4.1615000000000003E-3</v>
      </c>
      <c r="N9" s="79">
        <v>3.2832999999999998E-3</v>
      </c>
      <c r="O9" s="79">
        <v>6.7047000000000001E-3</v>
      </c>
      <c r="P9" s="79">
        <v>6.2607000000000001E-3</v>
      </c>
      <c r="Q9" s="79">
        <v>1.1576400000000001E-2</v>
      </c>
      <c r="R9" s="79">
        <v>2.9191999999999998E-3</v>
      </c>
      <c r="S9" s="79">
        <v>7.2728999999999997E-3</v>
      </c>
      <c r="T9" s="79">
        <v>3.9966000000000003E-3</v>
      </c>
      <c r="U9" s="79">
        <v>7.0546000000000003E-3</v>
      </c>
      <c r="V9" s="79">
        <v>4.9160000000000002E-3</v>
      </c>
      <c r="W9" s="79">
        <v>3.3803000000000001E-3</v>
      </c>
      <c r="X9" s="79">
        <v>3.3722000000000001E-3</v>
      </c>
      <c r="Y9" s="79">
        <v>5.2843999999999999E-3</v>
      </c>
      <c r="Z9" s="79">
        <v>5.9328999999999996E-3</v>
      </c>
      <c r="AA9" s="80">
        <v>8.4510000000000002E-3</v>
      </c>
      <c r="AB9" s="80">
        <v>-4.49E-5</v>
      </c>
      <c r="AC9" s="81">
        <v>-5.8041999999999998E-3</v>
      </c>
    </row>
    <row r="10" spans="1:29" ht="17.399999999999999" customHeight="1" x14ac:dyDescent="0.45">
      <c r="A10" s="2" t="s">
        <v>29</v>
      </c>
      <c r="B10" s="21">
        <v>-12000</v>
      </c>
      <c r="C10" s="22">
        <v>-34</v>
      </c>
      <c r="D10" s="11">
        <f>VLOOKUP(A10,スポット価格!A:B,2,FALSE)</f>
        <v>200.904</v>
      </c>
      <c r="E10" s="13">
        <f t="shared" si="1"/>
        <v>-2410848</v>
      </c>
      <c r="F10" s="14">
        <f t="shared" si="2"/>
        <v>-6.177079600207064E-3</v>
      </c>
      <c r="G10" s="14">
        <f>SQRT(N6)</f>
        <v>6.5055361039656062E-2</v>
      </c>
      <c r="H10" s="11">
        <f t="shared" si="0"/>
        <v>-9.4951123189396747E-2</v>
      </c>
      <c r="I10" s="60"/>
      <c r="J10" s="46" t="s">
        <v>6</v>
      </c>
      <c r="K10" s="78">
        <v>5.5281999999999996E-3</v>
      </c>
      <c r="L10" s="79">
        <v>2.6002999999999998E-3</v>
      </c>
      <c r="M10" s="79">
        <v>2.8395E-3</v>
      </c>
      <c r="N10" s="79">
        <v>2.5175000000000002E-3</v>
      </c>
      <c r="O10" s="79">
        <v>3.4076000000000002E-3</v>
      </c>
      <c r="P10" s="79">
        <v>2.9375999999999998E-3</v>
      </c>
      <c r="Q10" s="79">
        <v>2.9191999999999998E-3</v>
      </c>
      <c r="R10" s="79">
        <v>5.9997999999999996E-3</v>
      </c>
      <c r="S10" s="79">
        <v>4.0384000000000001E-3</v>
      </c>
      <c r="T10" s="79">
        <v>2.2158999999999998E-3</v>
      </c>
      <c r="U10" s="79">
        <v>1.9181000000000001E-3</v>
      </c>
      <c r="V10" s="79">
        <v>2.3888999999999998E-3</v>
      </c>
      <c r="W10" s="79">
        <v>4.3229999999999996E-3</v>
      </c>
      <c r="X10" s="79">
        <v>3.6749999999999999E-3</v>
      </c>
      <c r="Y10" s="79">
        <v>3.4967000000000002E-3</v>
      </c>
      <c r="Z10" s="79">
        <v>2.3814999999999999E-3</v>
      </c>
      <c r="AA10" s="80">
        <v>3.9176000000000002E-3</v>
      </c>
      <c r="AB10" s="80">
        <v>6.4900000000000005E-5</v>
      </c>
      <c r="AC10" s="81">
        <v>1.8201000000000001E-3</v>
      </c>
    </row>
    <row r="11" spans="1:29" ht="17.399999999999999" customHeight="1" x14ac:dyDescent="0.45">
      <c r="A11" s="2" t="s">
        <v>3</v>
      </c>
      <c r="B11" s="21">
        <v>0</v>
      </c>
      <c r="C11" s="22">
        <v>100</v>
      </c>
      <c r="D11" s="11">
        <f>VLOOKUP(A11,スポット価格!A:B,2,FALSE)</f>
        <v>112.17700000000001</v>
      </c>
      <c r="E11" s="13">
        <f t="shared" si="1"/>
        <v>0</v>
      </c>
      <c r="F11" s="14">
        <f t="shared" si="2"/>
        <v>3.2537864268076339E-2</v>
      </c>
      <c r="G11" s="14">
        <f>SQRT(O7)</f>
        <v>8.3090312311363948E-2</v>
      </c>
      <c r="H11" s="11">
        <f t="shared" si="0"/>
        <v>0.39159636500278572</v>
      </c>
      <c r="I11" s="60"/>
      <c r="J11" s="46" t="s">
        <v>7</v>
      </c>
      <c r="K11" s="78">
        <v>3.9103000000000002E-3</v>
      </c>
      <c r="L11" s="79">
        <v>3.6438E-3</v>
      </c>
      <c r="M11" s="79">
        <v>4.0143000000000002E-3</v>
      </c>
      <c r="N11" s="79">
        <v>3.4309000000000002E-3</v>
      </c>
      <c r="O11" s="79">
        <v>5.8228999999999998E-3</v>
      </c>
      <c r="P11" s="79">
        <v>5.1989000000000002E-3</v>
      </c>
      <c r="Q11" s="79">
        <v>7.2728999999999997E-3</v>
      </c>
      <c r="R11" s="79">
        <v>4.0384000000000001E-3</v>
      </c>
      <c r="S11" s="79">
        <v>8.1317000000000004E-3</v>
      </c>
      <c r="T11" s="79">
        <v>3.8E-3</v>
      </c>
      <c r="U11" s="79">
        <v>5.7181999999999997E-3</v>
      </c>
      <c r="V11" s="79">
        <v>4.5447999999999999E-3</v>
      </c>
      <c r="W11" s="79">
        <v>4.0429000000000003E-3</v>
      </c>
      <c r="X11" s="79">
        <v>3.6736E-3</v>
      </c>
      <c r="Y11" s="79">
        <v>5.3347000000000004E-3</v>
      </c>
      <c r="Z11" s="79">
        <v>5.0670999999999997E-3</v>
      </c>
      <c r="AA11" s="80">
        <v>7.3377E-3</v>
      </c>
      <c r="AB11" s="80">
        <v>-3.3699999999999999E-5</v>
      </c>
      <c r="AC11" s="81">
        <v>-3.2003000000000001E-3</v>
      </c>
    </row>
    <row r="12" spans="1:29" ht="17.399999999999999" customHeight="1" x14ac:dyDescent="0.45">
      <c r="A12" s="2" t="s">
        <v>4</v>
      </c>
      <c r="B12" s="21">
        <v>-20000</v>
      </c>
      <c r="C12" s="22">
        <v>29</v>
      </c>
      <c r="D12" s="11">
        <f>VLOOKUP(A12,スポット価格!A:B,2,FALSE)</f>
        <v>92.381</v>
      </c>
      <c r="E12" s="13">
        <f t="shared" si="1"/>
        <v>-1847620</v>
      </c>
      <c r="F12" s="14">
        <f t="shared" si="2"/>
        <v>1.1457983784544441E-2</v>
      </c>
      <c r="G12" s="14">
        <f>SQRT(P8)</f>
        <v>8.3979759466195181E-2</v>
      </c>
      <c r="H12" s="11">
        <f t="shared" si="0"/>
        <v>0.13643744465780097</v>
      </c>
      <c r="I12" s="60"/>
      <c r="J12" s="46" t="s">
        <v>8</v>
      </c>
      <c r="K12" s="78">
        <v>2.1765E-3</v>
      </c>
      <c r="L12" s="79">
        <v>3.2039999999999998E-3</v>
      </c>
      <c r="M12" s="79">
        <v>2.9320000000000001E-3</v>
      </c>
      <c r="N12" s="79">
        <v>3.2200000000000002E-3</v>
      </c>
      <c r="O12" s="79">
        <v>3.4906E-3</v>
      </c>
      <c r="P12" s="79">
        <v>3.5298999999999999E-3</v>
      </c>
      <c r="Q12" s="79">
        <v>3.9966000000000003E-3</v>
      </c>
      <c r="R12" s="79">
        <v>2.2158999999999998E-3</v>
      </c>
      <c r="S12" s="79">
        <v>3.8E-3</v>
      </c>
      <c r="T12" s="79">
        <v>4.1361000000000002E-3</v>
      </c>
      <c r="U12" s="79">
        <v>4.5747000000000001E-3</v>
      </c>
      <c r="V12" s="79">
        <v>3.8804999999999998E-3</v>
      </c>
      <c r="W12" s="79">
        <v>2.6435999999999999E-3</v>
      </c>
      <c r="X12" s="79">
        <v>2.3364000000000002E-3</v>
      </c>
      <c r="Y12" s="79">
        <v>3.5783999999999998E-3</v>
      </c>
      <c r="Z12" s="79">
        <v>3.9451E-3</v>
      </c>
      <c r="AA12" s="80">
        <v>4.0492999999999996E-3</v>
      </c>
      <c r="AB12" s="80">
        <v>-1.281E-4</v>
      </c>
      <c r="AC12" s="81">
        <v>-1.7198999999999999E-3</v>
      </c>
    </row>
    <row r="13" spans="1:29" ht="17.399999999999999" customHeight="1" x14ac:dyDescent="0.45">
      <c r="A13" s="2" t="s">
        <v>5</v>
      </c>
      <c r="B13" s="21">
        <v>0</v>
      </c>
      <c r="C13" s="22">
        <v>13</v>
      </c>
      <c r="D13" s="11">
        <f>VLOOKUP(A13,スポット価格!A:B,2,FALSE)</f>
        <v>9.9090000000000007</v>
      </c>
      <c r="E13" s="13">
        <f t="shared" si="1"/>
        <v>0</v>
      </c>
      <c r="F13" s="14">
        <f t="shared" si="2"/>
        <v>4.7885760419820358E-2</v>
      </c>
      <c r="G13" s="14">
        <f>SQRT(Q9)</f>
        <v>0.10759368011179839</v>
      </c>
      <c r="H13" s="11">
        <f t="shared" si="0"/>
        <v>0.44506108881175221</v>
      </c>
      <c r="I13" s="60"/>
      <c r="J13" s="46" t="s">
        <v>9</v>
      </c>
      <c r="K13" s="78">
        <v>1.7053000000000001E-3</v>
      </c>
      <c r="L13" s="79">
        <v>3.8579E-3</v>
      </c>
      <c r="M13" s="79">
        <v>3.6843000000000002E-3</v>
      </c>
      <c r="N13" s="79">
        <v>3.7586E-3</v>
      </c>
      <c r="O13" s="79">
        <v>4.9078999999999998E-3</v>
      </c>
      <c r="P13" s="79">
        <v>5.0112999999999998E-3</v>
      </c>
      <c r="Q13" s="79">
        <v>7.0546000000000003E-3</v>
      </c>
      <c r="R13" s="79">
        <v>1.9181000000000001E-3</v>
      </c>
      <c r="S13" s="79">
        <v>5.7181999999999997E-3</v>
      </c>
      <c r="T13" s="79">
        <v>4.5747000000000001E-3</v>
      </c>
      <c r="U13" s="79">
        <v>9.1602999999999997E-3</v>
      </c>
      <c r="V13" s="79">
        <v>5.4701000000000003E-3</v>
      </c>
      <c r="W13" s="79">
        <v>2.4294999999999998E-3</v>
      </c>
      <c r="X13" s="79">
        <v>2.6913000000000002E-3</v>
      </c>
      <c r="Y13" s="79">
        <v>4.2316000000000003E-3</v>
      </c>
      <c r="Z13" s="79">
        <v>5.8151000000000001E-3</v>
      </c>
      <c r="AA13" s="80">
        <v>6.1571000000000004E-3</v>
      </c>
      <c r="AB13" s="80">
        <v>-2.5080000000000002E-4</v>
      </c>
      <c r="AC13" s="81">
        <v>-4.3438000000000001E-3</v>
      </c>
    </row>
    <row r="14" spans="1:29" ht="17.399999999999999" customHeight="1" x14ac:dyDescent="0.45">
      <c r="A14" s="2" t="s">
        <v>6</v>
      </c>
      <c r="B14" s="21">
        <v>1000000</v>
      </c>
      <c r="C14" s="29">
        <f>26-15</f>
        <v>11</v>
      </c>
      <c r="D14" s="11">
        <f>VLOOKUP(A14,スポット価格!A:B,2,FALSE)</f>
        <v>3.4769999999999999</v>
      </c>
      <c r="E14" s="13">
        <f t="shared" si="1"/>
        <v>3477000</v>
      </c>
      <c r="F14" s="14">
        <f t="shared" si="2"/>
        <v>0.11547310900201324</v>
      </c>
      <c r="G14" s="14">
        <f>SQRT(R10)</f>
        <v>7.7458375918941128E-2</v>
      </c>
      <c r="H14" s="11">
        <f t="shared" si="0"/>
        <v>1.4907762734769172</v>
      </c>
      <c r="I14" s="60"/>
      <c r="J14" s="46" t="s">
        <v>35</v>
      </c>
      <c r="K14" s="78">
        <v>2.2488E-3</v>
      </c>
      <c r="L14" s="79">
        <v>3.4832000000000001E-3</v>
      </c>
      <c r="M14" s="79">
        <v>3.2642000000000001E-3</v>
      </c>
      <c r="N14" s="79">
        <v>3.5044999999999998E-3</v>
      </c>
      <c r="O14" s="79">
        <v>3.9696000000000002E-3</v>
      </c>
      <c r="P14" s="79">
        <v>4.0502000000000003E-3</v>
      </c>
      <c r="Q14" s="79">
        <v>4.9160000000000002E-3</v>
      </c>
      <c r="R14" s="79">
        <v>2.3888999999999998E-3</v>
      </c>
      <c r="S14" s="79">
        <v>4.5447999999999999E-3</v>
      </c>
      <c r="T14" s="79">
        <v>3.8804999999999998E-3</v>
      </c>
      <c r="U14" s="79">
        <v>5.4701000000000003E-3</v>
      </c>
      <c r="V14" s="79">
        <v>4.7865E-3</v>
      </c>
      <c r="W14" s="79">
        <v>2.7575E-3</v>
      </c>
      <c r="X14" s="79">
        <v>2.5829999999999998E-3</v>
      </c>
      <c r="Y14" s="79">
        <v>4.0077999999999997E-3</v>
      </c>
      <c r="Z14" s="79">
        <v>4.6915999999999998E-3</v>
      </c>
      <c r="AA14" s="80">
        <v>4.5304999999999998E-3</v>
      </c>
      <c r="AB14" s="80">
        <v>-1.3349999999999999E-4</v>
      </c>
      <c r="AC14" s="81">
        <v>-2.1399000000000001E-3</v>
      </c>
    </row>
    <row r="15" spans="1:29" ht="17.399999999999999" customHeight="1" x14ac:dyDescent="0.45">
      <c r="A15" s="2" t="s">
        <v>7</v>
      </c>
      <c r="B15" s="21">
        <v>0</v>
      </c>
      <c r="C15" s="22">
        <v>14</v>
      </c>
      <c r="D15" s="11">
        <f>VLOOKUP(A15,スポット価格!A:B,2,FALSE)</f>
        <v>9.2829999999999995</v>
      </c>
      <c r="E15" s="13">
        <f t="shared" si="1"/>
        <v>0</v>
      </c>
      <c r="F15" s="14">
        <f t="shared" si="2"/>
        <v>5.5046859851341161E-2</v>
      </c>
      <c r="G15" s="14">
        <f>SQRT(S11)</f>
        <v>9.0175939141214384E-2</v>
      </c>
      <c r="H15" s="11">
        <f t="shared" si="0"/>
        <v>0.61043844262202218</v>
      </c>
      <c r="I15" s="60"/>
      <c r="J15" s="46" t="s">
        <v>30</v>
      </c>
      <c r="K15" s="78">
        <v>4.2997E-3</v>
      </c>
      <c r="L15" s="79">
        <v>2.8086999999999999E-3</v>
      </c>
      <c r="M15" s="79">
        <v>2.9318999999999999E-3</v>
      </c>
      <c r="N15" s="79">
        <v>2.9981999999999999E-3</v>
      </c>
      <c r="O15" s="79">
        <v>4.0477000000000004E-3</v>
      </c>
      <c r="P15" s="79">
        <v>3.5741000000000002E-3</v>
      </c>
      <c r="Q15" s="79">
        <v>3.3803000000000001E-3</v>
      </c>
      <c r="R15" s="79">
        <v>4.3229999999999996E-3</v>
      </c>
      <c r="S15" s="79">
        <v>4.0429000000000003E-3</v>
      </c>
      <c r="T15" s="79">
        <v>2.6435999999999999E-3</v>
      </c>
      <c r="U15" s="79">
        <v>2.4294999999999998E-3</v>
      </c>
      <c r="V15" s="79">
        <v>2.7575E-3</v>
      </c>
      <c r="W15" s="79">
        <v>4.7280000000000004E-3</v>
      </c>
      <c r="X15" s="79">
        <v>3.2710999999999999E-3</v>
      </c>
      <c r="Y15" s="79">
        <v>4.1370000000000001E-3</v>
      </c>
      <c r="Z15" s="79">
        <v>3.1710000000000002E-3</v>
      </c>
      <c r="AA15" s="80">
        <v>3.9594000000000001E-3</v>
      </c>
      <c r="AB15" s="80">
        <v>9.4099999999999997E-5</v>
      </c>
      <c r="AC15" s="81">
        <v>4.7699999999999999E-4</v>
      </c>
    </row>
    <row r="16" spans="1:29" ht="17.399999999999999" customHeight="1" x14ac:dyDescent="0.45">
      <c r="A16" s="2" t="s">
        <v>8</v>
      </c>
      <c r="B16" s="21">
        <v>0</v>
      </c>
      <c r="C16" s="22">
        <v>7</v>
      </c>
      <c r="D16" s="11">
        <f>VLOOKUP(A16,スポット価格!A:B,2,FALSE)</f>
        <v>7.6429999999999998</v>
      </c>
      <c r="E16" s="13">
        <f t="shared" si="1"/>
        <v>0</v>
      </c>
      <c r="F16" s="14">
        <f t="shared" si="2"/>
        <v>3.3429281695669243E-2</v>
      </c>
      <c r="G16" s="14">
        <f>SQRT(T12)</f>
        <v>6.431251822157176E-2</v>
      </c>
      <c r="H16" s="11">
        <f t="shared" si="0"/>
        <v>0.51979432029853812</v>
      </c>
      <c r="I16" s="60"/>
      <c r="J16" s="46" t="s">
        <v>34</v>
      </c>
      <c r="K16" s="78">
        <v>3.6335999999999999E-3</v>
      </c>
      <c r="L16" s="79">
        <v>2.4585000000000002E-3</v>
      </c>
      <c r="M16" s="79">
        <v>2.6503E-3</v>
      </c>
      <c r="N16" s="79">
        <v>2.4241000000000002E-3</v>
      </c>
      <c r="O16" s="79">
        <v>3.372E-3</v>
      </c>
      <c r="P16" s="79">
        <v>3.0934999999999999E-3</v>
      </c>
      <c r="Q16" s="79">
        <v>3.3722000000000001E-3</v>
      </c>
      <c r="R16" s="79">
        <v>3.6749999999999999E-3</v>
      </c>
      <c r="S16" s="79">
        <v>3.6736E-3</v>
      </c>
      <c r="T16" s="79">
        <v>2.3364000000000002E-3</v>
      </c>
      <c r="U16" s="79">
        <v>2.6913000000000002E-3</v>
      </c>
      <c r="V16" s="79">
        <v>2.5829999999999998E-3</v>
      </c>
      <c r="W16" s="79">
        <v>3.2710999999999999E-3</v>
      </c>
      <c r="X16" s="79">
        <v>2.9843000000000001E-3</v>
      </c>
      <c r="Y16" s="79">
        <v>3.0850000000000001E-3</v>
      </c>
      <c r="Z16" s="79">
        <v>2.7732999999999998E-3</v>
      </c>
      <c r="AA16" s="80">
        <v>3.8394000000000002E-3</v>
      </c>
      <c r="AB16" s="80">
        <v>-1.1909999999999999E-4</v>
      </c>
      <c r="AC16" s="81">
        <v>-6.3299999999999994E-5</v>
      </c>
    </row>
    <row r="17" spans="1:34" ht="17.399999999999999" customHeight="1" x14ac:dyDescent="0.45">
      <c r="A17" s="2" t="s">
        <v>9</v>
      </c>
      <c r="B17" s="21">
        <v>10000000</v>
      </c>
      <c r="C17" s="22">
        <v>1.6</v>
      </c>
      <c r="D17" s="11">
        <f>VLOOKUP(A17,スポット価格!A:B,2,FALSE)</f>
        <v>0.51800000000000002</v>
      </c>
      <c r="E17" s="13">
        <f t="shared" si="1"/>
        <v>5180000</v>
      </c>
      <c r="F17" s="14">
        <f t="shared" si="2"/>
        <v>0.11274131274131273</v>
      </c>
      <c r="G17" s="14">
        <f>SQRT(U13)</f>
        <v>9.5709456168134185E-2</v>
      </c>
      <c r="H17" s="11">
        <f t="shared" si="0"/>
        <v>1.1779537493480106</v>
      </c>
      <c r="I17" s="60"/>
      <c r="J17" s="46" t="s">
        <v>36</v>
      </c>
      <c r="K17" s="78">
        <v>3.3658E-3</v>
      </c>
      <c r="L17" s="79">
        <v>3.5517999999999999E-3</v>
      </c>
      <c r="M17" s="79">
        <v>3.9737000000000001E-3</v>
      </c>
      <c r="N17" s="79">
        <v>3.7556999999999998E-3</v>
      </c>
      <c r="O17" s="79">
        <v>5.4396999999999996E-3</v>
      </c>
      <c r="P17" s="79">
        <v>4.9645999999999996E-3</v>
      </c>
      <c r="Q17" s="79">
        <v>5.2843999999999999E-3</v>
      </c>
      <c r="R17" s="79">
        <v>3.4967000000000002E-3</v>
      </c>
      <c r="S17" s="79">
        <v>5.3347000000000004E-3</v>
      </c>
      <c r="T17" s="79">
        <v>3.5783999999999998E-3</v>
      </c>
      <c r="U17" s="79">
        <v>4.2316000000000003E-3</v>
      </c>
      <c r="V17" s="79">
        <v>4.0077999999999997E-3</v>
      </c>
      <c r="W17" s="79">
        <v>4.1370000000000001E-3</v>
      </c>
      <c r="X17" s="79">
        <v>3.0850000000000001E-3</v>
      </c>
      <c r="Y17" s="79">
        <v>8.0357999999999992E-3</v>
      </c>
      <c r="Z17" s="79">
        <v>5.5423E-3</v>
      </c>
      <c r="AA17" s="80">
        <v>5.6632999999999996E-3</v>
      </c>
      <c r="AB17" s="80">
        <v>1.5029999999999999E-4</v>
      </c>
      <c r="AC17" s="81">
        <v>-2.0979000000000002E-3</v>
      </c>
    </row>
    <row r="18" spans="1:34" ht="17.399999999999999" customHeight="1" x14ac:dyDescent="0.45">
      <c r="A18" s="2" t="s">
        <v>35</v>
      </c>
      <c r="B18" s="21">
        <v>42000</v>
      </c>
      <c r="C18" s="22">
        <v>70</v>
      </c>
      <c r="D18" s="11">
        <f>VLOOKUP(A18,スポット価格!A:B,2,FALSE)</f>
        <v>43.18</v>
      </c>
      <c r="E18" s="13">
        <f t="shared" si="1"/>
        <v>1813560</v>
      </c>
      <c r="F18" s="14">
        <f t="shared" si="2"/>
        <v>5.917091245947198E-2</v>
      </c>
      <c r="G18" s="14">
        <f>SQRT(V14)</f>
        <v>6.9184535844363376E-2</v>
      </c>
      <c r="H18" s="11">
        <f t="shared" si="0"/>
        <v>0.8552621151145986</v>
      </c>
      <c r="I18" s="60"/>
      <c r="J18" s="46" t="s">
        <v>37</v>
      </c>
      <c r="K18" s="78">
        <v>2.1779E-3</v>
      </c>
      <c r="L18" s="79">
        <v>3.6917999999999999E-3</v>
      </c>
      <c r="M18" s="79">
        <v>3.8682999999999999E-3</v>
      </c>
      <c r="N18" s="79">
        <v>4.0534999999999998E-3</v>
      </c>
      <c r="O18" s="79">
        <v>5.0409000000000001E-3</v>
      </c>
      <c r="P18" s="79">
        <v>5.2712000000000002E-3</v>
      </c>
      <c r="Q18" s="79">
        <v>5.9328999999999996E-3</v>
      </c>
      <c r="R18" s="79">
        <v>2.3814999999999999E-3</v>
      </c>
      <c r="S18" s="79">
        <v>5.0670999999999997E-3</v>
      </c>
      <c r="T18" s="79">
        <v>3.9451E-3</v>
      </c>
      <c r="U18" s="79">
        <v>5.8151000000000001E-3</v>
      </c>
      <c r="V18" s="79">
        <v>4.6915999999999998E-3</v>
      </c>
      <c r="W18" s="79">
        <v>3.1710000000000002E-3</v>
      </c>
      <c r="X18" s="79">
        <v>2.7732999999999998E-3</v>
      </c>
      <c r="Y18" s="79">
        <v>5.5423E-3</v>
      </c>
      <c r="Z18" s="79">
        <v>6.8735999999999997E-3</v>
      </c>
      <c r="AA18" s="80">
        <v>5.3306999999999998E-3</v>
      </c>
      <c r="AB18" s="80">
        <v>-7.0199999999999999E-5</v>
      </c>
      <c r="AC18" s="81">
        <v>-2.9672000000000001E-3</v>
      </c>
    </row>
    <row r="19" spans="1:34" ht="17.399999999999999" customHeight="1" x14ac:dyDescent="0.45">
      <c r="A19" s="15" t="s">
        <v>30</v>
      </c>
      <c r="B19" s="23">
        <v>0</v>
      </c>
      <c r="C19" s="24">
        <v>37</v>
      </c>
      <c r="D19" s="17">
        <f>VLOOKUP(A19,スポット価格!A:B,2,FALSE)</f>
        <v>114.432</v>
      </c>
      <c r="E19" s="16">
        <f t="shared" si="1"/>
        <v>0</v>
      </c>
      <c r="F19" s="18">
        <f t="shared" si="2"/>
        <v>1.1801768736017897E-2</v>
      </c>
      <c r="G19" s="18">
        <f>SQRT(W15)</f>
        <v>6.8760453750684347E-2</v>
      </c>
      <c r="H19" s="17">
        <f t="shared" si="0"/>
        <v>0.17163599267115712</v>
      </c>
      <c r="I19" s="60"/>
      <c r="J19" s="1" t="s">
        <v>84</v>
      </c>
      <c r="K19" s="82">
        <v>3.8712999999999998E-3</v>
      </c>
      <c r="L19" s="80">
        <v>3.6776999999999999E-3</v>
      </c>
      <c r="M19" s="80">
        <v>4.1666999999999997E-3</v>
      </c>
      <c r="N19" s="80">
        <v>3.4069999999999999E-3</v>
      </c>
      <c r="O19" s="80">
        <v>6.3206E-3</v>
      </c>
      <c r="P19" s="80">
        <v>5.7315999999999999E-3</v>
      </c>
      <c r="Q19" s="80">
        <v>8.4510000000000002E-3</v>
      </c>
      <c r="R19" s="80">
        <v>3.9176000000000002E-3</v>
      </c>
      <c r="S19" s="80">
        <v>7.3377E-3</v>
      </c>
      <c r="T19" s="80">
        <v>4.0492999999999996E-3</v>
      </c>
      <c r="U19" s="80">
        <v>6.1571000000000004E-3</v>
      </c>
      <c r="V19" s="80">
        <v>4.5304999999999998E-3</v>
      </c>
      <c r="W19" s="80">
        <v>3.9594000000000001E-3</v>
      </c>
      <c r="X19" s="80">
        <v>3.8394000000000002E-3</v>
      </c>
      <c r="Y19" s="80">
        <v>5.6632999999999996E-3</v>
      </c>
      <c r="Z19" s="80">
        <v>5.3306999999999998E-3</v>
      </c>
      <c r="AA19" s="80">
        <v>1.3857899999999999E-2</v>
      </c>
      <c r="AB19" s="80">
        <v>1.6339999999999999E-4</v>
      </c>
      <c r="AC19" s="81">
        <v>-9.6468000000000005E-3</v>
      </c>
    </row>
    <row r="20" spans="1:34" ht="17.399999999999999" hidden="1" customHeight="1" x14ac:dyDescent="0.45">
      <c r="A20" s="2" t="s">
        <v>34</v>
      </c>
      <c r="B20" s="21">
        <v>0</v>
      </c>
      <c r="C20" s="22">
        <v>45</v>
      </c>
      <c r="D20" s="11">
        <f>VLOOKUP(A20,スポット価格!A:B,2,FALSE)</f>
        <v>125.49299999999999</v>
      </c>
      <c r="E20" s="13">
        <f t="shared" si="1"/>
        <v>0</v>
      </c>
      <c r="F20" s="14">
        <f t="shared" si="2"/>
        <v>1.3088379431522077E-2</v>
      </c>
      <c r="G20" s="14">
        <f>SQRT(X16)</f>
        <v>5.4628747011074674E-2</v>
      </c>
      <c r="H20" s="11">
        <f t="shared" si="0"/>
        <v>0.23958776555626876</v>
      </c>
      <c r="J20" s="1" t="s">
        <v>86</v>
      </c>
      <c r="K20" s="82">
        <v>6.2799999999999995E-5</v>
      </c>
      <c r="L20" s="80">
        <v>-4.6499999999999999E-5</v>
      </c>
      <c r="M20" s="80">
        <v>-2.69E-5</v>
      </c>
      <c r="N20" s="80">
        <v>-1.7430000000000001E-4</v>
      </c>
      <c r="O20" s="80">
        <v>-8.3300000000000005E-5</v>
      </c>
      <c r="P20" s="80">
        <v>-9.8900000000000005E-5</v>
      </c>
      <c r="Q20" s="80">
        <v>-4.49E-5</v>
      </c>
      <c r="R20" s="80">
        <v>6.4900000000000005E-5</v>
      </c>
      <c r="S20" s="80">
        <v>-3.3699999999999999E-5</v>
      </c>
      <c r="T20" s="80">
        <v>-1.281E-4</v>
      </c>
      <c r="U20" s="80">
        <v>-2.5080000000000002E-4</v>
      </c>
      <c r="V20" s="80">
        <v>-1.3349999999999999E-4</v>
      </c>
      <c r="W20" s="80">
        <v>9.4099999999999997E-5</v>
      </c>
      <c r="X20" s="80">
        <v>-1.1909999999999999E-4</v>
      </c>
      <c r="Y20" s="80">
        <v>1.5029999999999999E-4</v>
      </c>
      <c r="Z20" s="80">
        <v>-7.0199999999999999E-5</v>
      </c>
      <c r="AA20" s="80">
        <v>1.6339999999999999E-4</v>
      </c>
      <c r="AB20" s="80">
        <v>2.2247E-3</v>
      </c>
      <c r="AC20" s="81">
        <v>-1.2779999999999999E-4</v>
      </c>
    </row>
    <row r="21" spans="1:34" ht="17.399999999999999" hidden="1" customHeight="1" x14ac:dyDescent="0.5">
      <c r="A21" s="2" t="s">
        <v>36</v>
      </c>
      <c r="B21" s="21">
        <v>0.40952423646861374</v>
      </c>
      <c r="C21" s="22">
        <v>16</v>
      </c>
      <c r="D21" s="11">
        <f>VLOOKUP(A21,スポット価格!A:B,2,FALSE)</f>
        <v>16.38</v>
      </c>
      <c r="E21" s="13">
        <f t="shared" si="1"/>
        <v>6.7080069933558928</v>
      </c>
      <c r="F21" s="14">
        <f t="shared" si="2"/>
        <v>3.5653235653235658E-2</v>
      </c>
      <c r="G21" s="14">
        <f>SQRT(Y17)</f>
        <v>8.9642623790248344E-2</v>
      </c>
      <c r="H21" s="11">
        <f t="shared" si="0"/>
        <v>0.39772637330048954</v>
      </c>
      <c r="J21" s="31" t="s">
        <v>87</v>
      </c>
      <c r="K21" s="83">
        <v>1.9769000000000002E-3</v>
      </c>
      <c r="L21" s="84">
        <v>-9.301E-4</v>
      </c>
      <c r="M21" s="84">
        <v>-1.2390999999999999E-3</v>
      </c>
      <c r="N21" s="84">
        <v>-7.3439999999999996E-4</v>
      </c>
      <c r="O21" s="84">
        <v>-2.9670999999999999E-3</v>
      </c>
      <c r="P21" s="84">
        <v>-2.8728E-3</v>
      </c>
      <c r="Q21" s="84">
        <v>-5.8041999999999998E-3</v>
      </c>
      <c r="R21" s="84">
        <v>1.8201000000000001E-3</v>
      </c>
      <c r="S21" s="84">
        <v>-3.2003000000000001E-3</v>
      </c>
      <c r="T21" s="84">
        <v>-1.7198999999999999E-3</v>
      </c>
      <c r="U21" s="84">
        <v>-4.3438000000000001E-3</v>
      </c>
      <c r="V21" s="84">
        <v>-2.1399000000000001E-3</v>
      </c>
      <c r="W21" s="84">
        <v>4.7699999999999999E-4</v>
      </c>
      <c r="X21" s="84">
        <v>-6.3299999999999994E-5</v>
      </c>
      <c r="Y21" s="84">
        <v>-2.0979000000000002E-3</v>
      </c>
      <c r="Z21" s="84">
        <v>-2.9672000000000001E-3</v>
      </c>
      <c r="AA21" s="85">
        <v>-9.6468000000000005E-3</v>
      </c>
      <c r="AB21" s="85">
        <v>-1.2779999999999999E-4</v>
      </c>
      <c r="AC21" s="86">
        <v>1.18359E-2</v>
      </c>
    </row>
    <row r="22" spans="1:34" ht="17.399999999999999" hidden="1" customHeight="1" x14ac:dyDescent="0.5">
      <c r="A22" s="2" t="s">
        <v>37</v>
      </c>
      <c r="B22" s="21">
        <v>4.3843432033798552E-3</v>
      </c>
      <c r="C22" s="22">
        <v>4</v>
      </c>
      <c r="D22" s="11">
        <f>VLOOKUP(A22,スポット価格!A:B,2,FALSE)</f>
        <v>16.709</v>
      </c>
      <c r="E22" s="13">
        <f t="shared" si="1"/>
        <v>7.3257990585274005E-2</v>
      </c>
      <c r="F22" s="14">
        <f t="shared" si="2"/>
        <v>8.7378059728290148E-3</v>
      </c>
      <c r="G22" s="14">
        <f>SQRT(Z18)</f>
        <v>8.2907177011402336E-2</v>
      </c>
      <c r="H22" s="93">
        <f t="shared" si="0"/>
        <v>0.10539263653407585</v>
      </c>
      <c r="J22" s="61" ph="1"/>
      <c r="K22" s="62" ph="1"/>
      <c r="L22" s="62" ph="1"/>
      <c r="M22" s="62" ph="1"/>
      <c r="N22" s="62" ph="1"/>
      <c r="O22" s="62" ph="1"/>
      <c r="P22" s="62" ph="1"/>
      <c r="Q22" s="62" ph="1"/>
      <c r="R22" s="62" ph="1"/>
      <c r="S22" s="62" ph="1"/>
      <c r="T22" s="62" ph="1"/>
      <c r="U22" s="62" ph="1"/>
      <c r="V22" s="62" ph="1"/>
      <c r="W22" s="63" ph="1"/>
      <c r="X22" s="63" ph="1"/>
      <c r="Y22" s="63" ph="1"/>
      <c r="Z22" s="63" ph="1"/>
      <c r="AA22" s="64" ph="1"/>
      <c r="AB22" s="64" ph="1"/>
      <c r="AC22" s="64" ph="1"/>
      <c r="AD22" s="64" ph="1"/>
    </row>
    <row r="23" spans="1:34" ht="17.399999999999999" hidden="1" customHeight="1" x14ac:dyDescent="0.5">
      <c r="A23" s="2" t="s">
        <v>84</v>
      </c>
      <c r="B23" s="89">
        <v>0</v>
      </c>
      <c r="C23" s="29">
        <v>155</v>
      </c>
      <c r="D23" s="73">
        <v>31.55</v>
      </c>
      <c r="E23" s="13">
        <f>B23*D23*10000</f>
        <v>0</v>
      </c>
      <c r="F23" s="91">
        <f t="shared" si="2"/>
        <v>0.17931854199683042</v>
      </c>
      <c r="G23" s="14">
        <f>SQRT(AA19)</f>
        <v>0.11771958205838143</v>
      </c>
      <c r="H23" s="93">
        <f t="shared" si="0"/>
        <v>1.5232685918635001</v>
      </c>
      <c r="J23" s="61" ph="1"/>
      <c r="K23" s="62" ph="1"/>
      <c r="L23" s="62" ph="1"/>
      <c r="M23" s="62" ph="1"/>
      <c r="N23" s="62" ph="1"/>
      <c r="O23" s="62" ph="1"/>
      <c r="P23" s="62" ph="1"/>
      <c r="Q23" s="62" ph="1"/>
      <c r="R23" s="62" ph="1"/>
      <c r="S23" s="62" ph="1"/>
      <c r="T23" s="62" ph="1"/>
      <c r="U23" s="62" ph="1"/>
      <c r="V23" s="62" ph="1"/>
      <c r="W23" s="63" ph="1"/>
      <c r="X23" s="63" ph="1"/>
      <c r="Y23" s="63" ph="1"/>
      <c r="Z23" s="63" ph="1"/>
      <c r="AA23" s="64" ph="1"/>
      <c r="AB23" s="64" ph="1"/>
      <c r="AC23" s="64" ph="1"/>
      <c r="AD23" s="64" ph="1"/>
    </row>
    <row r="24" spans="1:34" ht="17.399999999999999" hidden="1" customHeight="1" x14ac:dyDescent="0.5">
      <c r="A24" s="2" t="s">
        <v>86</v>
      </c>
      <c r="B24" s="89">
        <v>0</v>
      </c>
      <c r="C24" s="29">
        <v>-464</v>
      </c>
      <c r="D24" s="73">
        <v>94.847999999999999</v>
      </c>
      <c r="E24" s="13">
        <f>B24*D24*100*D7</f>
        <v>0</v>
      </c>
      <c r="F24" s="91">
        <f>C24*365/D24/D7/100</f>
        <v>-0.10975841460578419</v>
      </c>
      <c r="G24" s="14">
        <f>SQRT(AB20)</f>
        <v>4.7166725559444976E-2</v>
      </c>
      <c r="H24" s="93">
        <f t="shared" si="0"/>
        <v>-2.3270306196569424</v>
      </c>
      <c r="J24" s="61" ph="1"/>
      <c r="K24" s="62" ph="1"/>
      <c r="L24" s="62" ph="1"/>
      <c r="M24" s="62" ph="1"/>
      <c r="N24" s="62" ph="1"/>
      <c r="O24" s="62" ph="1"/>
      <c r="P24" s="62" ph="1"/>
      <c r="Q24" s="62" ph="1"/>
      <c r="R24" s="62" ph="1"/>
      <c r="S24" s="62" ph="1"/>
      <c r="T24" s="62" ph="1"/>
      <c r="U24" s="62" ph="1"/>
      <c r="V24" s="62" ph="1"/>
      <c r="W24" s="63" ph="1"/>
      <c r="X24" s="63" ph="1"/>
      <c r="Y24" s="63" ph="1"/>
      <c r="Z24" s="63" ph="1"/>
      <c r="AA24" s="64" ph="1"/>
      <c r="AB24" s="64" ph="1"/>
      <c r="AC24" s="64" ph="1"/>
      <c r="AD24" s="64" ph="1"/>
    </row>
    <row r="25" spans="1:34" ht="17.399999999999999" hidden="1" customHeight="1" x14ac:dyDescent="0.5">
      <c r="A25" s="15" t="s">
        <v>87</v>
      </c>
      <c r="B25" s="90">
        <v>0</v>
      </c>
      <c r="C25" s="87">
        <v>-2831</v>
      </c>
      <c r="D25" s="88">
        <v>5.13</v>
      </c>
      <c r="E25" s="16">
        <f>B25*D25*D7*10000</f>
        <v>0</v>
      </c>
      <c r="F25" s="92">
        <f>C25*365/D25/D7/10000</f>
        <v>-0.12381422016051112</v>
      </c>
      <c r="G25" s="18">
        <f>SQRT(AC21)</f>
        <v>0.10879292256392417</v>
      </c>
      <c r="H25" s="94">
        <f t="shared" si="0"/>
        <v>-1.1380723786307037</v>
      </c>
      <c r="J25" s="61" ph="1"/>
      <c r="K25" s="62" ph="1"/>
      <c r="L25" s="62" ph="1"/>
      <c r="M25" s="62" ph="1"/>
      <c r="N25" s="62" ph="1"/>
      <c r="O25" s="62" ph="1"/>
      <c r="P25" s="62" ph="1"/>
      <c r="Q25" s="62" ph="1"/>
      <c r="R25" s="62" ph="1"/>
      <c r="S25" s="62" ph="1"/>
      <c r="T25" s="62" ph="1"/>
      <c r="U25" s="62" ph="1"/>
      <c r="V25" s="62" ph="1"/>
      <c r="W25" s="63" ph="1"/>
      <c r="X25" s="63" ph="1"/>
      <c r="Y25" s="63" ph="1"/>
      <c r="Z25" s="63" ph="1"/>
      <c r="AA25" s="64" ph="1"/>
      <c r="AB25" s="64" ph="1"/>
      <c r="AC25" s="64" ph="1"/>
      <c r="AD25" s="64" ph="1"/>
    </row>
    <row r="26" spans="1:34" ht="17.399999999999999" customHeight="1" x14ac:dyDescent="0.5">
      <c r="A26" s="2"/>
      <c r="B26" s="2"/>
      <c r="C26" s="2"/>
      <c r="D26" s="2"/>
      <c r="E26" s="2"/>
      <c r="F26" s="2"/>
      <c r="G26" s="2"/>
      <c r="H26" s="2"/>
      <c r="J26" s="61" ph="1"/>
      <c r="K26" s="56" t="s" ph="1">
        <v>81</v>
      </c>
      <c r="L26" s="57" t="s" ph="1">
        <v>82</v>
      </c>
      <c r="M26" s="58" t="s" ph="1">
        <v>83</v>
      </c>
      <c r="N26" s="62" ph="1"/>
      <c r="O26" s="62" ph="1"/>
      <c r="P26" s="62" ph="1"/>
      <c r="Q26" s="62" ph="1"/>
      <c r="R26" s="62" ph="1"/>
      <c r="S26" s="62" ph="1"/>
      <c r="T26" s="62" ph="1"/>
      <c r="U26" s="62" ph="1"/>
      <c r="V26" s="62" ph="1"/>
      <c r="W26" s="63" ph="1"/>
      <c r="X26" s="63" ph="1"/>
      <c r="Y26" s="63" ph="1"/>
      <c r="Z26" s="63" ph="1"/>
      <c r="AA26" s="64" ph="1"/>
      <c r="AB26" s="64" ph="1"/>
      <c r="AC26" s="64" ph="1"/>
      <c r="AD26" s="64" ph="1"/>
    </row>
    <row r="27" spans="1:34" ht="17.399999999999999" customHeight="1" x14ac:dyDescent="0.5">
      <c r="A27" s="27" t="s">
        <v>54</v>
      </c>
      <c r="B27" s="2"/>
      <c r="C27" s="2"/>
      <c r="D27" s="2"/>
      <c r="E27" s="2"/>
      <c r="F27" s="2"/>
      <c r="G27" s="2"/>
      <c r="H27" s="2"/>
      <c r="J27" s="61" ph="1"/>
      <c r="K27" s="59">
        <f t="array" ref="K27:K44">MMULT($K$3:$AC$21, E7:E25)</f>
        <v>6220.0827743585187</v>
      </c>
      <c r="L27" s="59">
        <f t="shared" ref="L27:L42" si="3">K27*E7</f>
        <v>0</v>
      </c>
      <c r="M27" s="66">
        <f>L27/$D$32/$D$32</f>
        <v>0</v>
      </c>
      <c r="N27" s="67" ph="1"/>
      <c r="O27" s="67" ph="1"/>
      <c r="P27" s="67" ph="1"/>
      <c r="Q27" s="67" ph="1"/>
      <c r="R27" s="67" ph="1"/>
      <c r="S27" s="67" ph="1"/>
      <c r="T27" s="67" ph="1"/>
      <c r="U27" s="67" ph="1"/>
      <c r="V27" s="67" ph="1"/>
      <c r="W27" s="68" ph="1"/>
      <c r="X27" s="68" ph="1"/>
      <c r="Y27" s="68" ph="1"/>
      <c r="Z27" s="68" ph="1"/>
      <c r="AA27" s="71" ph="1"/>
      <c r="AB27" s="71" ph="1"/>
      <c r="AC27" s="71" ph="1"/>
      <c r="AD27" s="71" ph="1"/>
      <c r="AE27" s="72"/>
      <c r="AF27" s="72"/>
      <c r="AG27" s="72"/>
      <c r="AH27" s="72"/>
    </row>
    <row r="28" spans="1:34" ht="17.399999999999999" customHeight="1" x14ac:dyDescent="0.5">
      <c r="A28" s="5"/>
      <c r="B28" s="6" t="s">
        <v>57</v>
      </c>
      <c r="C28" s="6" t="s">
        <v>58</v>
      </c>
      <c r="D28" s="6" t="s">
        <v>59</v>
      </c>
      <c r="E28" s="2"/>
      <c r="F28" s="2"/>
      <c r="G28" s="2"/>
      <c r="H28" s="2"/>
      <c r="J28" s="61" ph="1"/>
      <c r="K28" s="59">
        <v>3674.1561789530883</v>
      </c>
      <c r="L28" s="59">
        <f t="shared" si="3"/>
        <v>-21117186919.439621</v>
      </c>
      <c r="M28" s="66">
        <f t="shared" ref="M28:M44" si="4">L28/$D$32/$D$32</f>
        <v>-0.14885107535209269</v>
      </c>
      <c r="N28" s="67" ph="1"/>
      <c r="O28" s="67" ph="1"/>
      <c r="P28" s="67" ph="1"/>
      <c r="Q28" s="67" ph="1"/>
      <c r="R28" s="67" ph="1"/>
      <c r="S28" s="67" ph="1"/>
      <c r="T28" s="67" ph="1"/>
      <c r="U28" s="67" ph="1"/>
      <c r="V28" s="67" ph="1"/>
      <c r="W28" s="68" ph="1"/>
      <c r="X28" s="68" ph="1"/>
      <c r="Y28" s="68" ph="1"/>
      <c r="Z28" s="68" ph="1"/>
      <c r="AA28" s="71" ph="1"/>
      <c r="AB28" s="71" ph="1"/>
      <c r="AC28" s="71" ph="1"/>
      <c r="AD28" s="71" ph="1"/>
      <c r="AE28" s="72"/>
      <c r="AF28" s="72"/>
      <c r="AG28" s="72"/>
      <c r="AH28" s="72"/>
    </row>
    <row r="29" spans="1:34" ht="17.399999999999999" customHeight="1" x14ac:dyDescent="0.5">
      <c r="A29" s="5" t="s">
        <v>60</v>
      </c>
      <c r="B29" s="12">
        <f>SUMPRODUCT(B7:B22,C7:C22)/10000+B23*C23+B24*C24+B25*C25</f>
        <v>2744.300656992516</v>
      </c>
      <c r="C29" s="28">
        <f>B29*365/12</f>
        <v>83472.47831685569</v>
      </c>
      <c r="D29" s="28">
        <f>B29*365</f>
        <v>1001669.7398022683</v>
      </c>
      <c r="E29" s="2"/>
      <c r="F29" s="2"/>
      <c r="G29" s="2"/>
      <c r="H29" s="2"/>
      <c r="J29" s="61" ph="1"/>
      <c r="K29" s="59">
        <v>4460.4198576912768</v>
      </c>
      <c r="L29" s="59">
        <f t="shared" si="3"/>
        <v>0</v>
      </c>
      <c r="M29" s="66">
        <f t="shared" si="4"/>
        <v>0</v>
      </c>
      <c r="N29" s="67" ph="1"/>
      <c r="O29" s="67" ph="1"/>
      <c r="P29" s="67" ph="1"/>
      <c r="Q29" s="67" ph="1"/>
      <c r="R29" s="67" ph="1"/>
      <c r="S29" s="67" ph="1"/>
      <c r="T29" s="67" ph="1"/>
      <c r="U29" s="67" ph="1"/>
      <c r="V29" s="67" ph="1"/>
      <c r="W29" s="68" ph="1"/>
      <c r="X29" s="68" ph="1"/>
      <c r="Y29" s="68" ph="1"/>
      <c r="Z29" s="68" ph="1"/>
      <c r="AA29" s="71" ph="1"/>
      <c r="AB29" s="71" ph="1"/>
      <c r="AC29" s="71" ph="1"/>
      <c r="AD29" s="71" ph="1"/>
      <c r="AE29" s="72"/>
      <c r="AF29" s="72"/>
      <c r="AG29" s="72"/>
      <c r="AH29" s="72"/>
    </row>
    <row r="30" spans="1:34" ht="17.399999999999999" customHeight="1" x14ac:dyDescent="0.5">
      <c r="A30" s="27" t="s">
        <v>66</v>
      </c>
      <c r="B30" s="2"/>
      <c r="C30" s="2"/>
      <c r="D30" s="2"/>
      <c r="E30" s="2"/>
      <c r="F30" s="2"/>
      <c r="G30" s="2"/>
      <c r="H30" s="2"/>
      <c r="J30" s="61" ph="1"/>
      <c r="K30" s="59">
        <v>112.93560001312625</v>
      </c>
      <c r="L30" s="59">
        <f t="shared" si="3"/>
        <v>-272270565.42044538</v>
      </c>
      <c r="M30" s="66">
        <f t="shared" si="4"/>
        <v>-1.9191839615837936E-3</v>
      </c>
      <c r="N30" s="67" ph="1"/>
      <c r="O30" s="67" ph="1"/>
      <c r="P30" s="67" ph="1"/>
      <c r="Q30" s="67" ph="1"/>
      <c r="R30" s="67" ph="1"/>
      <c r="S30" s="67" ph="1"/>
      <c r="T30" s="67" ph="1"/>
      <c r="U30" s="67" ph="1"/>
      <c r="V30" s="67" ph="1"/>
      <c r="W30" s="68" ph="1"/>
      <c r="X30" s="68" ph="1"/>
      <c r="Y30" s="68" ph="1"/>
      <c r="Z30" s="68" ph="1"/>
      <c r="AA30" s="71" ph="1"/>
      <c r="AB30" s="71" ph="1"/>
      <c r="AC30" s="71" ph="1"/>
      <c r="AD30" s="71" ph="1"/>
      <c r="AE30" s="72"/>
      <c r="AF30" s="72"/>
      <c r="AG30" s="72"/>
      <c r="AH30" s="72"/>
    </row>
    <row r="31" spans="1:34" ht="17.399999999999999" customHeight="1" x14ac:dyDescent="0.5">
      <c r="A31" s="5"/>
      <c r="B31" s="6" t="s">
        <v>57</v>
      </c>
      <c r="C31" s="6" t="s">
        <v>58</v>
      </c>
      <c r="D31" s="6" t="s">
        <v>59</v>
      </c>
      <c r="E31" s="2"/>
      <c r="F31" s="2"/>
      <c r="G31" s="2"/>
      <c r="H31" s="2"/>
      <c r="J31" s="61" ph="1"/>
      <c r="K31" s="59">
        <v>6548.2073345318468</v>
      </c>
      <c r="L31" s="59">
        <f t="shared" si="3"/>
        <v>0</v>
      </c>
      <c r="M31" s="66">
        <f t="shared" si="4"/>
        <v>0</v>
      </c>
      <c r="N31" s="67" ph="1"/>
      <c r="O31" s="67" ph="1"/>
      <c r="P31" s="67" ph="1"/>
      <c r="Q31" s="67" ph="1"/>
      <c r="R31" s="67" ph="1"/>
      <c r="S31" s="67" ph="1"/>
      <c r="T31" s="67" ph="1"/>
      <c r="U31" s="67" ph="1"/>
      <c r="V31" s="67" ph="1"/>
      <c r="W31" s="68" ph="1"/>
      <c r="X31" s="68" ph="1"/>
      <c r="Y31" s="68" ph="1"/>
      <c r="Z31" s="68" ph="1"/>
      <c r="AA31" s="71" ph="1"/>
      <c r="AB31" s="71" ph="1"/>
      <c r="AC31" s="71" ph="1"/>
      <c r="AD31" s="71" ph="1"/>
      <c r="AE31" s="72"/>
      <c r="AF31" s="72"/>
      <c r="AG31" s="72"/>
      <c r="AH31" s="72"/>
    </row>
    <row r="32" spans="1:34" ht="17.399999999999999" customHeight="1" x14ac:dyDescent="0.5">
      <c r="A32" s="5" t="s">
        <v>61</v>
      </c>
      <c r="B32" s="12">
        <f t="array" ref="B32">SQRT(MMULT(MMULT(TRANSPOSE($E$7:$E$25), $K$3:$AC$21), スワップ計算_GMOクリック_100!$E$7:$E$25)/252)</f>
        <v>23726.942261244658</v>
      </c>
      <c r="C32" s="12">
        <f t="array" ref="C32">SQRT(MMULT(MMULT(TRANSPOSE($E$7:$E$25), $K$3:$AC$21), スワップ計算_GMOクリック_100!$E$7:$E$25)/12)</f>
        <v>108730.50892200034</v>
      </c>
      <c r="D32" s="12">
        <f t="array" ref="D32">SQRT(MMULT(MMULT(TRANSPOSE($E$7:$E$25), $K$3:$AC$21), スワップ計算_GMOクリック_100!$E$7:$E$25)/1)</f>
        <v>376653.5315714514</v>
      </c>
      <c r="E32" s="2"/>
      <c r="F32" s="2"/>
      <c r="G32" s="2"/>
      <c r="H32" s="2"/>
      <c r="J32" s="61" ph="1"/>
      <c r="K32" s="59">
        <v>3199.9467281290422</v>
      </c>
      <c r="L32" s="59">
        <f t="shared" si="3"/>
        <v>-5912285573.8257809</v>
      </c>
      <c r="M32" s="66">
        <f t="shared" si="4"/>
        <v>-4.1674588041009084E-2</v>
      </c>
      <c r="N32" s="67" ph="1"/>
      <c r="O32" s="67" ph="1"/>
      <c r="P32" s="67" ph="1"/>
      <c r="Q32" s="67" ph="1"/>
      <c r="R32" s="67" ph="1"/>
      <c r="S32" s="67" ph="1"/>
      <c r="T32" s="67" ph="1"/>
      <c r="U32" s="67" ph="1"/>
      <c r="V32" s="67" ph="1"/>
      <c r="W32" s="68" ph="1"/>
      <c r="X32" s="68" ph="1"/>
      <c r="Y32" s="68" ph="1"/>
      <c r="Z32" s="68" ph="1"/>
      <c r="AA32" s="71" ph="1"/>
      <c r="AB32" s="71" ph="1"/>
      <c r="AC32" s="71" ph="1"/>
      <c r="AD32" s="71" ph="1"/>
      <c r="AE32" s="72"/>
      <c r="AF32" s="72"/>
      <c r="AG32" s="72"/>
      <c r="AH32" s="72"/>
    </row>
    <row r="33" spans="1:34" ht="17.399999999999999" customHeight="1" x14ac:dyDescent="0.5">
      <c r="A33" s="27" t="s">
        <v>65</v>
      </c>
      <c r="B33" s="2"/>
      <c r="C33" s="2"/>
      <c r="D33" s="2"/>
      <c r="E33" s="2"/>
      <c r="F33" s="2"/>
      <c r="G33" s="2"/>
      <c r="H33" s="2"/>
      <c r="J33" s="61" ph="1"/>
      <c r="K33" s="59">
        <v>16447.759685924491</v>
      </c>
      <c r="L33" s="59">
        <f t="shared" si="3"/>
        <v>0</v>
      </c>
      <c r="M33" s="66">
        <f t="shared" si="4"/>
        <v>0</v>
      </c>
      <c r="N33" s="67" ph="1"/>
      <c r="O33" s="67" ph="1"/>
      <c r="P33" s="67" ph="1"/>
      <c r="Q33" s="67" ph="1"/>
      <c r="R33" s="67" ph="1"/>
      <c r="S33" s="67" ph="1"/>
      <c r="T33" s="67" ph="1"/>
      <c r="U33" s="67" ph="1"/>
      <c r="V33" s="67" ph="1"/>
      <c r="W33" s="68" ph="1"/>
      <c r="X33" s="68" ph="1"/>
      <c r="Y33" s="68" ph="1"/>
      <c r="Z33" s="68" ph="1"/>
      <c r="AA33" s="71" ph="1"/>
      <c r="AB33" s="71" ph="1"/>
      <c r="AC33" s="71" ph="1"/>
      <c r="AD33" s="71" ph="1"/>
      <c r="AE33" s="72"/>
      <c r="AF33" s="72"/>
      <c r="AG33" s="72"/>
      <c r="AH33" s="72"/>
    </row>
    <row r="34" spans="1:34" ht="17.399999999999999" customHeight="1" x14ac:dyDescent="0.5">
      <c r="A34" s="5"/>
      <c r="B34" s="6"/>
      <c r="C34" s="6"/>
      <c r="D34" s="6" t="s">
        <v>59</v>
      </c>
      <c r="E34" s="2"/>
      <c r="F34" s="2"/>
      <c r="G34" s="2"/>
      <c r="H34" s="2"/>
      <c r="J34" s="61" ph="1"/>
      <c r="K34" s="59">
        <v>8687.4153144519569</v>
      </c>
      <c r="L34" s="59">
        <f t="shared" si="3"/>
        <v>30206143048.349453</v>
      </c>
      <c r="M34" s="66">
        <f t="shared" si="4"/>
        <v>0.21291741613779636</v>
      </c>
      <c r="N34" s="67" ph="1"/>
      <c r="O34" s="67" ph="1"/>
      <c r="P34" s="67" ph="1"/>
      <c r="Q34" s="67" ph="1"/>
      <c r="R34" s="67" ph="1"/>
      <c r="S34" s="67" ph="1"/>
      <c r="T34" s="67" ph="1"/>
      <c r="U34" s="67" ph="1"/>
      <c r="V34" s="67" ph="1"/>
      <c r="W34" s="68" ph="1"/>
      <c r="X34" s="68" ph="1"/>
      <c r="Y34" s="68" ph="1"/>
      <c r="Z34" s="68" ph="1"/>
      <c r="AA34" s="71" ph="1"/>
      <c r="AB34" s="71" ph="1"/>
      <c r="AC34" s="71" ph="1"/>
      <c r="AD34" s="71" ph="1"/>
      <c r="AE34" s="72"/>
      <c r="AF34" s="72"/>
      <c r="AG34" s="72"/>
      <c r="AH34" s="72"/>
    </row>
    <row r="35" spans="1:34" ht="17.399999999999999" customHeight="1" x14ac:dyDescent="0.5">
      <c r="A35" s="5" t="s">
        <v>65</v>
      </c>
      <c r="B35" s="12"/>
      <c r="C35" s="12"/>
      <c r="D35" s="26">
        <f>D29/D32</f>
        <v>2.6593929323406624</v>
      </c>
      <c r="E35" s="2"/>
      <c r="F35" s="2"/>
      <c r="G35" s="2"/>
      <c r="H35" s="2"/>
      <c r="J35" s="61" ph="1"/>
      <c r="K35" s="59">
        <v>13084.411429810471</v>
      </c>
      <c r="L35" s="59">
        <f t="shared" si="3"/>
        <v>0</v>
      </c>
      <c r="M35" s="66">
        <f t="shared" si="4"/>
        <v>0</v>
      </c>
      <c r="N35" s="67" ph="1"/>
      <c r="O35" s="67" ph="1"/>
      <c r="P35" s="67" ph="1"/>
      <c r="Q35" s="67" ph="1"/>
      <c r="R35" s="67" ph="1"/>
      <c r="S35" s="67" ph="1"/>
      <c r="T35" s="67" ph="1"/>
      <c r="U35" s="67" ph="1"/>
      <c r="V35" s="67" ph="1"/>
      <c r="W35" s="68" ph="1"/>
      <c r="X35" s="68" ph="1"/>
      <c r="Y35" s="68" ph="1"/>
      <c r="Z35" s="68" ph="1"/>
      <c r="AA35" s="71" ph="1"/>
      <c r="AB35" s="71" ph="1"/>
      <c r="AC35" s="71" ph="1"/>
      <c r="AD35" s="71" ph="1"/>
      <c r="AE35" s="72"/>
      <c r="AF35" s="72"/>
      <c r="AG35" s="72"/>
      <c r="AH35" s="72"/>
    </row>
    <row r="36" spans="1:34" ht="17.399999999999999" customHeight="1" x14ac:dyDescent="0.5">
      <c r="A36" s="2"/>
      <c r="B36" s="2"/>
      <c r="C36" s="2"/>
      <c r="D36" s="2"/>
      <c r="E36" s="2"/>
      <c r="F36" s="2"/>
      <c r="G36" s="2"/>
      <c r="H36" s="2"/>
      <c r="J36" s="61" ph="1"/>
      <c r="K36" s="59">
        <v>5739.3622029423223</v>
      </c>
      <c r="L36" s="59">
        <f t="shared" si="3"/>
        <v>0</v>
      </c>
      <c r="M36" s="66">
        <f t="shared" si="4"/>
        <v>0</v>
      </c>
      <c r="N36" s="67" ph="1"/>
      <c r="O36" s="67" ph="1"/>
      <c r="P36" s="67" ph="1"/>
      <c r="Q36" s="67" ph="1"/>
      <c r="R36" s="67" ph="1"/>
      <c r="S36" s="67" ph="1"/>
      <c r="T36" s="67" ph="1"/>
      <c r="U36" s="67" ph="1"/>
      <c r="V36" s="67" ph="1"/>
      <c r="W36" s="68" ph="1"/>
      <c r="X36" s="68" ph="1"/>
      <c r="Y36" s="68" ph="1"/>
      <c r="Z36" s="68" ph="1"/>
      <c r="AA36" s="71" ph="1"/>
      <c r="AB36" s="71" ph="1"/>
      <c r="AC36" s="71" ph="1"/>
      <c r="AD36" s="71" ph="1"/>
      <c r="AE36" s="72"/>
      <c r="AF36" s="72"/>
      <c r="AG36" s="72"/>
      <c r="AH36" s="72"/>
    </row>
    <row r="37" spans="1:34" ht="17.399999999999999" customHeight="1" x14ac:dyDescent="0.5">
      <c r="A37" s="2"/>
      <c r="B37" s="2"/>
      <c r="C37" s="2"/>
      <c r="D37" s="2"/>
      <c r="E37" s="2"/>
      <c r="F37" s="2"/>
      <c r="G37" s="2"/>
      <c r="H37" s="2"/>
      <c r="J37" s="65" ph="1"/>
      <c r="K37" s="69">
        <v>23546.326424104926</v>
      </c>
      <c r="L37" s="59">
        <f t="shared" si="3"/>
        <v>121969970876.86351</v>
      </c>
      <c r="M37" s="66">
        <f t="shared" si="4"/>
        <v>0.85974336425328868</v>
      </c>
      <c r="N37" s="68" ph="1"/>
      <c r="O37" s="68" ph="1"/>
      <c r="P37" s="68" ph="1"/>
      <c r="Q37" s="68" ph="1"/>
      <c r="R37" s="68" ph="1"/>
      <c r="S37" s="68" ph="1"/>
      <c r="T37" s="68" ph="1"/>
      <c r="U37" s="68" ph="1"/>
      <c r="V37" s="68" ph="1"/>
      <c r="W37" s="68" ph="1"/>
      <c r="X37" s="68" ph="1"/>
      <c r="Y37" s="68" ph="1"/>
      <c r="Z37" s="68" ph="1"/>
      <c r="AA37" s="71" ph="1"/>
      <c r="AB37" s="71" ph="1"/>
      <c r="AC37" s="71" ph="1"/>
      <c r="AD37" s="71" ph="1"/>
      <c r="AE37" s="72"/>
      <c r="AF37" s="72"/>
      <c r="AG37" s="72"/>
      <c r="AH37" s="72"/>
    </row>
    <row r="38" spans="1:34" ht="17.399999999999999" customHeight="1" x14ac:dyDescent="0.5">
      <c r="A38" s="2"/>
      <c r="B38" s="2"/>
      <c r="C38" s="2"/>
      <c r="D38" s="2"/>
      <c r="E38" s="2"/>
      <c r="F38" s="2"/>
      <c r="G38" s="2"/>
      <c r="H38" s="2"/>
      <c r="J38" s="65" ph="1"/>
      <c r="K38" s="69">
        <v>9370.2405104476184</v>
      </c>
      <c r="L38" s="59">
        <f t="shared" si="3"/>
        <v>16993493380.127382</v>
      </c>
      <c r="M38" s="66">
        <f t="shared" si="4"/>
        <v>0.11978393586562777</v>
      </c>
      <c r="N38" s="68" ph="1"/>
      <c r="O38" s="68" ph="1"/>
      <c r="P38" s="68" ph="1"/>
      <c r="Q38" s="68" ph="1"/>
      <c r="R38" s="68" ph="1"/>
      <c r="S38" s="68" ph="1"/>
      <c r="T38" s="68" ph="1"/>
      <c r="U38" s="68" ph="1"/>
      <c r="V38" s="68" ph="1"/>
      <c r="W38" s="68" ph="1"/>
      <c r="X38" s="68" ph="1"/>
      <c r="Y38" s="68" ph="1"/>
      <c r="Z38" s="68" ph="1"/>
      <c r="AA38" s="71" ph="1"/>
      <c r="AB38" s="71" ph="1"/>
      <c r="AC38" s="71" ph="1"/>
      <c r="AD38" s="71" ph="1"/>
      <c r="AE38" s="72"/>
      <c r="AF38" s="72"/>
      <c r="AG38" s="72"/>
      <c r="AH38" s="72"/>
    </row>
    <row r="39" spans="1:34" ht="26.4" x14ac:dyDescent="0.5">
      <c r="A39" s="2"/>
      <c r="B39" s="2"/>
      <c r="C39" s="2"/>
      <c r="D39" s="2"/>
      <c r="E39" s="2"/>
      <c r="F39" s="2"/>
      <c r="G39" s="2"/>
      <c r="H39" s="2"/>
      <c r="J39" s="65" ph="1"/>
      <c r="K39" s="69">
        <v>2642.0339786260179</v>
      </c>
      <c r="L39" s="59">
        <f t="shared" si="3"/>
        <v>0</v>
      </c>
      <c r="M39" s="66">
        <f t="shared" si="4"/>
        <v>0</v>
      </c>
      <c r="N39" s="68" ph="1"/>
      <c r="O39" s="68" ph="1"/>
      <c r="P39" s="68" ph="1"/>
      <c r="Q39" s="68" ph="1"/>
      <c r="R39" s="68" ph="1"/>
      <c r="S39" s="68" ph="1"/>
      <c r="T39" s="68" ph="1"/>
      <c r="U39" s="68" ph="1"/>
      <c r="V39" s="68" ph="1"/>
      <c r="W39" s="68" ph="1"/>
      <c r="X39" s="68" ph="1"/>
      <c r="Y39" s="68" ph="1"/>
      <c r="Z39" s="68" ph="1"/>
      <c r="AA39" s="71" ph="1"/>
      <c r="AB39" s="71" ph="1"/>
      <c r="AC39" s="71" ph="1"/>
      <c r="AD39" s="71" ph="1"/>
      <c r="AE39" s="72"/>
      <c r="AF39" s="72"/>
      <c r="AG39" s="72"/>
      <c r="AH39" s="72"/>
    </row>
    <row r="40" spans="1:34" ht="26.4" x14ac:dyDescent="0.5">
      <c r="A40" s="2"/>
      <c r="B40" s="2"/>
      <c r="C40" s="2"/>
      <c r="D40" s="2"/>
      <c r="E40" s="2"/>
      <c r="F40" s="2"/>
      <c r="G40" s="2"/>
      <c r="H40" s="2"/>
      <c r="J40" s="65" ph="1"/>
      <c r="K40" s="69">
        <v>5713.3947300679592</v>
      </c>
      <c r="L40" s="59">
        <f t="shared" si="3"/>
        <v>0</v>
      </c>
      <c r="M40" s="66">
        <f t="shared" si="4"/>
        <v>0</v>
      </c>
      <c r="N40" s="68" ph="1"/>
      <c r="O40" s="68" ph="1"/>
      <c r="P40" s="68" ph="1"/>
      <c r="Q40" s="68" ph="1"/>
      <c r="R40" s="68" ph="1"/>
      <c r="S40" s="68" ph="1"/>
      <c r="T40" s="68" ph="1"/>
      <c r="U40" s="68" ph="1"/>
      <c r="V40" s="68" ph="1"/>
      <c r="W40" s="68" ph="1"/>
      <c r="X40" s="68" ph="1"/>
      <c r="Y40" s="68" ph="1"/>
      <c r="Z40" s="68" ph="1"/>
      <c r="AA40" s="71" ph="1"/>
      <c r="AB40" s="71" ph="1"/>
      <c r="AC40" s="71" ph="1"/>
      <c r="AD40" s="71" ph="1"/>
      <c r="AE40" s="72"/>
      <c r="AF40" s="72"/>
      <c r="AG40" s="72"/>
      <c r="AH40" s="72"/>
    </row>
    <row r="41" spans="1:34" ht="26.4" x14ac:dyDescent="0.5">
      <c r="A41" s="2"/>
      <c r="B41" s="2"/>
      <c r="C41" s="2"/>
      <c r="D41" s="2"/>
      <c r="E41" s="2"/>
      <c r="F41" s="2"/>
      <c r="G41" s="2"/>
      <c r="H41" s="2"/>
      <c r="J41" s="64" ph="1"/>
      <c r="K41" s="70">
        <v>2705.092255220361</v>
      </c>
      <c r="L41" s="59">
        <f t="shared" si="3"/>
        <v>18145.777765691044</v>
      </c>
      <c r="M41" s="66">
        <f t="shared" si="4"/>
        <v>1.2790617158560824E-7</v>
      </c>
      <c r="N41" s="71" ph="1"/>
      <c r="O41" s="71" ph="1"/>
      <c r="P41" s="71" ph="1"/>
      <c r="Q41" s="71" ph="1"/>
      <c r="R41" s="71" ph="1"/>
      <c r="S41" s="71" ph="1"/>
      <c r="T41" s="71" ph="1"/>
      <c r="U41" s="71" ph="1"/>
      <c r="V41" s="71" ph="1"/>
      <c r="W41" s="71" ph="1"/>
      <c r="X41" s="71" ph="1"/>
      <c r="Y41" s="71" ph="1"/>
      <c r="Z41" s="71" ph="1"/>
      <c r="AA41" s="71" ph="1"/>
      <c r="AB41" s="71" ph="1"/>
      <c r="AC41" s="71" ph="1"/>
      <c r="AD41" s="71" ph="1"/>
      <c r="AE41" s="72"/>
      <c r="AF41" s="72"/>
      <c r="AG41" s="72"/>
      <c r="AH41" s="72"/>
    </row>
    <row r="42" spans="1:34" ht="26.4" x14ac:dyDescent="0.5">
      <c r="A42" s="2"/>
      <c r="B42" s="2"/>
      <c r="C42" s="2"/>
      <c r="D42" s="2"/>
      <c r="E42" s="2"/>
      <c r="F42" s="2"/>
      <c r="G42" s="2"/>
      <c r="H42" s="2"/>
      <c r="J42" s="64" ph="1"/>
      <c r="K42" s="70">
        <v>6181.0877079332822</v>
      </c>
      <c r="L42" s="59">
        <f t="shared" si="3"/>
        <v>452.81406511452928</v>
      </c>
      <c r="M42" s="66">
        <f t="shared" si="4"/>
        <v>3.19180110418982E-9</v>
      </c>
      <c r="N42" s="71" ph="1"/>
      <c r="O42" s="71" ph="1"/>
      <c r="P42" s="71" ph="1"/>
      <c r="Q42" s="71" ph="1"/>
      <c r="R42" s="71" ph="1"/>
      <c r="S42" s="71" ph="1"/>
      <c r="T42" s="71" ph="1"/>
      <c r="U42" s="71" ph="1"/>
      <c r="V42" s="71" ph="1"/>
      <c r="W42" s="71" ph="1"/>
      <c r="X42" s="71" ph="1"/>
      <c r="Y42" s="71" ph="1"/>
      <c r="Z42" s="71" ph="1"/>
      <c r="AA42" s="71" ph="1"/>
      <c r="AB42" s="71" ph="1"/>
      <c r="AC42" s="71" ph="1"/>
      <c r="AD42" s="71" ph="1"/>
      <c r="AE42" s="72"/>
      <c r="AF42" s="72"/>
      <c r="AG42" s="72"/>
      <c r="AH42" s="72"/>
    </row>
    <row r="43" spans="1:34" ht="26.4" x14ac:dyDescent="0.5">
      <c r="J43" s="64" ph="1"/>
      <c r="K43" s="70">
        <v>13790.512225872377</v>
      </c>
      <c r="L43" s="59">
        <f t="shared" ref="L43:L44" si="5">K43*E24</f>
        <v>0</v>
      </c>
      <c r="M43" s="66">
        <f t="shared" si="4"/>
        <v>0</v>
      </c>
      <c r="N43" s="71" ph="1"/>
      <c r="O43" s="71" ph="1"/>
      <c r="P43" s="71" ph="1"/>
      <c r="Q43" s="71" ph="1"/>
      <c r="R43" s="71" ph="1"/>
      <c r="S43" s="71" ph="1"/>
      <c r="T43" s="71" ph="1"/>
      <c r="U43" s="71" ph="1"/>
      <c r="V43" s="71" ph="1"/>
      <c r="W43" s="71" ph="1"/>
      <c r="X43" s="71" ph="1"/>
      <c r="Y43" s="71" ph="1"/>
      <c r="Z43" s="71" ph="1"/>
      <c r="AA43" s="71" ph="1"/>
      <c r="AB43" s="71" ph="1"/>
      <c r="AC43" s="71" ph="1"/>
      <c r="AD43" s="71" ph="1"/>
      <c r="AE43" s="72"/>
      <c r="AF43" s="72"/>
      <c r="AG43" s="72"/>
      <c r="AH43" s="72"/>
    </row>
    <row r="44" spans="1:34" ht="26.4" x14ac:dyDescent="0.5">
      <c r="J44" s="64" ph="1"/>
      <c r="K44" s="70">
        <v>-445.39710802925998</v>
      </c>
      <c r="L44" s="59">
        <f t="shared" si="5"/>
        <v>0</v>
      </c>
      <c r="M44" s="66">
        <f t="shared" si="4"/>
        <v>0</v>
      </c>
      <c r="N44" s="71" ph="1"/>
      <c r="O44" s="71" ph="1"/>
      <c r="P44" s="71" ph="1"/>
      <c r="Q44" s="71" ph="1"/>
      <c r="R44" s="71" ph="1"/>
      <c r="S44" s="71" ph="1"/>
      <c r="T44" s="71" ph="1"/>
      <c r="U44" s="71" ph="1"/>
      <c r="V44" s="71" ph="1"/>
      <c r="W44" s="71" ph="1"/>
      <c r="X44" s="71" ph="1"/>
      <c r="Y44" s="71" ph="1"/>
      <c r="Z44" s="71" ph="1"/>
      <c r="AA44" s="71" ph="1"/>
      <c r="AB44" s="71" ph="1"/>
      <c r="AC44" s="71" ph="1"/>
      <c r="AD44" s="71" ph="1"/>
      <c r="AE44" s="72"/>
      <c r="AF44" s="72"/>
      <c r="AG44" s="72"/>
      <c r="AH44" s="72"/>
    </row>
    <row r="45" spans="1:34" ht="24" x14ac:dyDescent="0.3">
      <c r="J45" s="64" ph="1"/>
      <c r="K45" s="71" ph="1"/>
      <c r="L45" s="71" ph="1"/>
      <c r="M45" s="71" ph="1"/>
      <c r="N45" s="71" ph="1"/>
      <c r="O45" s="71" ph="1"/>
      <c r="P45" s="71" ph="1"/>
      <c r="Q45" s="71" ph="1"/>
      <c r="R45" s="71" ph="1"/>
      <c r="S45" s="71" ph="1"/>
      <c r="T45" s="71" ph="1"/>
      <c r="U45" s="71" ph="1"/>
      <c r="V45" s="71" ph="1"/>
      <c r="W45" s="71" ph="1"/>
      <c r="X45" s="71" ph="1"/>
      <c r="Y45" s="71" ph="1"/>
      <c r="Z45" s="71" ph="1"/>
      <c r="AA45" s="71" ph="1"/>
      <c r="AB45" s="71" ph="1"/>
      <c r="AC45" s="71" ph="1"/>
      <c r="AD45" s="71" ph="1"/>
      <c r="AE45" s="72"/>
      <c r="AF45" s="72"/>
      <c r="AG45" s="72"/>
      <c r="AH45" s="72"/>
    </row>
    <row r="46" spans="1:34" ht="24" x14ac:dyDescent="0.3">
      <c r="J46" s="64" ph="1"/>
      <c r="K46" s="71" ph="1"/>
      <c r="L46" s="71" ph="1"/>
      <c r="M46" s="71" ph="1"/>
      <c r="N46" s="71" ph="1"/>
      <c r="O46" s="71" ph="1"/>
      <c r="P46" s="71" ph="1"/>
      <c r="Q46" s="71" ph="1"/>
      <c r="R46" s="71" ph="1"/>
      <c r="S46" s="71" ph="1"/>
      <c r="T46" s="71" ph="1"/>
      <c r="U46" s="71" ph="1"/>
      <c r="V46" s="71" ph="1"/>
      <c r="W46" s="71" ph="1"/>
      <c r="X46" s="71" ph="1"/>
      <c r="Y46" s="71" ph="1"/>
      <c r="Z46" s="71" ph="1"/>
      <c r="AA46" s="71" ph="1"/>
      <c r="AB46" s="71" ph="1"/>
      <c r="AC46" s="71" ph="1"/>
      <c r="AD46" s="71" ph="1"/>
      <c r="AE46" s="72"/>
      <c r="AF46" s="72"/>
      <c r="AG46" s="72"/>
      <c r="AH46" s="72"/>
    </row>
    <row r="47" spans="1:34" ht="24" x14ac:dyDescent="0.3">
      <c r="J47" s="64" ph="1"/>
      <c r="K47" s="71" ph="1"/>
      <c r="L47" s="71" ph="1"/>
      <c r="M47" s="71" ph="1"/>
      <c r="N47" s="71" ph="1"/>
      <c r="O47" s="71" ph="1"/>
      <c r="P47" s="71" ph="1"/>
      <c r="Q47" s="71" ph="1"/>
      <c r="R47" s="71" ph="1"/>
      <c r="S47" s="71" ph="1"/>
      <c r="T47" s="71" ph="1"/>
      <c r="U47" s="71" ph="1"/>
      <c r="V47" s="71" ph="1"/>
      <c r="W47" s="71" ph="1"/>
      <c r="X47" s="71" ph="1"/>
      <c r="Y47" s="71" ph="1"/>
      <c r="Z47" s="71" ph="1"/>
      <c r="AA47" s="71" ph="1"/>
      <c r="AB47" s="71" ph="1"/>
      <c r="AC47" s="71" ph="1"/>
      <c r="AD47" s="71" ph="1"/>
      <c r="AE47" s="72"/>
      <c r="AF47" s="72"/>
      <c r="AG47" s="72"/>
      <c r="AH47" s="72"/>
    </row>
    <row r="48" spans="1:34" ht="24" x14ac:dyDescent="0.3">
      <c r="J48" s="64" ph="1"/>
      <c r="K48" s="71" ph="1"/>
      <c r="L48" s="71" ph="1"/>
      <c r="M48" s="71" ph="1"/>
      <c r="N48" s="71" ph="1"/>
      <c r="O48" s="71" ph="1"/>
      <c r="P48" s="71" ph="1"/>
      <c r="Q48" s="71" ph="1"/>
      <c r="R48" s="71" ph="1"/>
      <c r="S48" s="71" ph="1"/>
      <c r="T48" s="71" ph="1"/>
      <c r="U48" s="71" ph="1"/>
      <c r="V48" s="71" ph="1"/>
      <c r="W48" s="71" ph="1"/>
      <c r="X48" s="71" ph="1"/>
      <c r="Y48" s="71" ph="1"/>
      <c r="Z48" s="71" ph="1"/>
      <c r="AA48" s="71" ph="1"/>
      <c r="AB48" s="71" ph="1"/>
      <c r="AC48" s="71" ph="1"/>
      <c r="AD48" s="71" ph="1"/>
      <c r="AE48" s="72"/>
      <c r="AF48" s="72"/>
      <c r="AG48" s="72"/>
      <c r="AH48" s="72"/>
    </row>
    <row r="49" spans="10:34" ht="24" x14ac:dyDescent="0.3">
      <c r="J49" s="64" ph="1"/>
      <c r="K49" s="71" ph="1"/>
      <c r="L49" s="71" ph="1"/>
      <c r="M49" s="71" ph="1"/>
      <c r="N49" s="71" ph="1"/>
      <c r="O49" s="71" ph="1"/>
      <c r="P49" s="71" ph="1"/>
      <c r="Q49" s="71" ph="1"/>
      <c r="R49" s="71" ph="1"/>
      <c r="S49" s="71" ph="1"/>
      <c r="T49" s="71" ph="1"/>
      <c r="U49" s="71" ph="1"/>
      <c r="V49" s="71" ph="1"/>
      <c r="W49" s="71" ph="1"/>
      <c r="X49" s="71" ph="1"/>
      <c r="Y49" s="71" ph="1"/>
      <c r="Z49" s="71" ph="1"/>
      <c r="AA49" s="71" ph="1"/>
      <c r="AB49" s="71" ph="1"/>
      <c r="AC49" s="71" ph="1"/>
      <c r="AD49" s="71" ph="1"/>
      <c r="AE49" s="72"/>
      <c r="AF49" s="72"/>
      <c r="AG49" s="72"/>
      <c r="AH49" s="72"/>
    </row>
    <row r="50" spans="10:34" ht="24" x14ac:dyDescent="0.3">
      <c r="J50" s="64" ph="1"/>
      <c r="K50" s="71" ph="1"/>
      <c r="L50" s="71" ph="1"/>
      <c r="M50" s="71" ph="1"/>
      <c r="N50" s="71" ph="1"/>
      <c r="O50" s="71" ph="1"/>
      <c r="P50" s="71" ph="1"/>
      <c r="Q50" s="71" ph="1"/>
      <c r="R50" s="71" ph="1"/>
      <c r="S50" s="71" ph="1"/>
      <c r="T50" s="71" ph="1"/>
      <c r="U50" s="71" ph="1"/>
      <c r="V50" s="71" ph="1"/>
      <c r="W50" s="71" ph="1"/>
      <c r="X50" s="71" ph="1"/>
      <c r="Y50" s="71" ph="1"/>
      <c r="Z50" s="71" ph="1"/>
      <c r="AA50" s="71" ph="1"/>
      <c r="AB50" s="71" ph="1"/>
      <c r="AC50" s="71" ph="1"/>
      <c r="AD50" s="71" ph="1"/>
      <c r="AE50" s="72"/>
      <c r="AF50" s="72"/>
      <c r="AG50" s="72"/>
      <c r="AH50" s="72"/>
    </row>
    <row r="51" spans="10:34" ht="24" x14ac:dyDescent="0.3">
      <c r="J51" s="64" ph="1"/>
      <c r="K51" s="71" ph="1"/>
      <c r="L51" s="71" ph="1"/>
      <c r="M51" s="71" ph="1"/>
      <c r="N51" s="71" ph="1"/>
      <c r="O51" s="71" ph="1"/>
      <c r="P51" s="71" ph="1"/>
      <c r="Q51" s="71" ph="1"/>
      <c r="R51" s="71" ph="1"/>
      <c r="S51" s="71" ph="1"/>
      <c r="T51" s="71" ph="1"/>
      <c r="U51" s="71" ph="1"/>
      <c r="V51" s="71" ph="1"/>
      <c r="W51" s="71" ph="1"/>
      <c r="X51" s="71" ph="1"/>
      <c r="Y51" s="71" ph="1"/>
      <c r="Z51" s="71" ph="1"/>
      <c r="AA51" s="71" ph="1"/>
      <c r="AB51" s="71" ph="1"/>
      <c r="AC51" s="71" ph="1"/>
      <c r="AD51" s="71" ph="1"/>
      <c r="AE51" s="72"/>
      <c r="AF51" s="72"/>
      <c r="AG51" s="72"/>
      <c r="AH51" s="72"/>
    </row>
    <row r="52" spans="10:34" ht="24" x14ac:dyDescent="0.3">
      <c r="J52" s="64" ph="1"/>
      <c r="K52" s="71" ph="1"/>
      <c r="L52" s="71" ph="1"/>
      <c r="M52" s="71" ph="1"/>
      <c r="N52" s="71" ph="1"/>
      <c r="O52" s="71" ph="1"/>
      <c r="P52" s="71" ph="1"/>
      <c r="Q52" s="71" ph="1"/>
      <c r="R52" s="71" ph="1"/>
      <c r="S52" s="71" ph="1"/>
      <c r="T52" s="71" ph="1"/>
      <c r="U52" s="71" ph="1"/>
      <c r="V52" s="71" ph="1"/>
      <c r="W52" s="71" ph="1"/>
      <c r="X52" s="71" ph="1"/>
      <c r="Y52" s="71" ph="1"/>
      <c r="Z52" s="71" ph="1"/>
      <c r="AA52" s="71" ph="1"/>
      <c r="AB52" s="71" ph="1"/>
      <c r="AC52" s="71" ph="1"/>
      <c r="AD52" s="71" ph="1"/>
      <c r="AE52" s="72"/>
      <c r="AF52" s="72"/>
      <c r="AG52" s="72"/>
      <c r="AH52" s="72"/>
    </row>
    <row r="53" spans="10:34" ht="24" x14ac:dyDescent="0.3">
      <c r="J53" s="64" ph="1"/>
      <c r="K53" s="71" ph="1"/>
      <c r="L53" s="71" ph="1"/>
      <c r="M53" s="71" ph="1"/>
      <c r="N53" s="71" ph="1"/>
      <c r="O53" s="71" ph="1"/>
      <c r="P53" s="71" ph="1"/>
      <c r="Q53" s="71" ph="1"/>
      <c r="R53" s="71" ph="1"/>
      <c r="S53" s="71" ph="1"/>
      <c r="T53" s="71" ph="1"/>
      <c r="U53" s="71" ph="1"/>
      <c r="V53" s="71" ph="1"/>
      <c r="W53" s="71" ph="1"/>
      <c r="X53" s="71" ph="1"/>
      <c r="Y53" s="71" ph="1"/>
      <c r="Z53" s="71" ph="1"/>
      <c r="AA53" s="71" ph="1"/>
      <c r="AB53" s="71" ph="1"/>
      <c r="AC53" s="71" ph="1"/>
      <c r="AD53" s="71" ph="1"/>
      <c r="AE53" s="72"/>
      <c r="AF53" s="72"/>
      <c r="AG53" s="72"/>
      <c r="AH53" s="72"/>
    </row>
    <row r="54" spans="10:34" ht="24" x14ac:dyDescent="0.3">
      <c r="J54" s="64" ph="1"/>
      <c r="K54" s="71" ph="1"/>
      <c r="L54" s="71" ph="1"/>
      <c r="M54" s="71" ph="1"/>
      <c r="N54" s="71" ph="1"/>
      <c r="O54" s="71" ph="1"/>
      <c r="P54" s="71" ph="1"/>
      <c r="Q54" s="71" ph="1"/>
      <c r="R54" s="71" ph="1"/>
      <c r="S54" s="71" ph="1"/>
      <c r="T54" s="71" ph="1"/>
      <c r="U54" s="71" ph="1"/>
      <c r="V54" s="71" ph="1"/>
      <c r="W54" s="71" ph="1"/>
      <c r="X54" s="71" ph="1"/>
      <c r="Y54" s="71" ph="1"/>
      <c r="Z54" s="71" ph="1"/>
      <c r="AA54" s="71" ph="1"/>
      <c r="AB54" s="71" ph="1"/>
      <c r="AC54" s="71" ph="1"/>
      <c r="AD54" s="71" ph="1"/>
      <c r="AE54" s="72"/>
      <c r="AF54" s="72"/>
      <c r="AG54" s="72"/>
      <c r="AH54" s="72"/>
    </row>
    <row r="55" spans="10:34" ht="24" x14ac:dyDescent="0.3">
      <c r="J55" s="64" ph="1"/>
      <c r="K55" s="64" ph="1"/>
      <c r="L55" s="64" ph="1"/>
      <c r="M55" s="64" ph="1"/>
      <c r="N55" s="64" ph="1"/>
      <c r="O55" s="64" ph="1"/>
      <c r="P55" s="64" ph="1"/>
      <c r="Q55" s="64" ph="1"/>
      <c r="R55" s="64" ph="1"/>
      <c r="S55" s="64" ph="1"/>
      <c r="T55" s="64" ph="1"/>
      <c r="U55" s="64" ph="1"/>
      <c r="V55" s="64" ph="1"/>
      <c r="W55" s="64" ph="1"/>
      <c r="X55" s="64" ph="1"/>
      <c r="Y55" s="64" ph="1"/>
      <c r="Z55" s="64" ph="1"/>
      <c r="AA55" s="64" ph="1"/>
      <c r="AB55" s="64" ph="1"/>
      <c r="AC55" s="64" ph="1"/>
      <c r="AD55" s="64" ph="1"/>
    </row>
    <row r="56" spans="10:34" ht="24" x14ac:dyDescent="0.3">
      <c r="J56" s="64" ph="1"/>
      <c r="K56" s="64" ph="1"/>
      <c r="L56" s="64" ph="1"/>
      <c r="M56" s="64" ph="1"/>
      <c r="N56" s="64" ph="1"/>
      <c r="O56" s="64" ph="1"/>
      <c r="P56" s="64" ph="1"/>
      <c r="Q56" s="64" ph="1"/>
      <c r="R56" s="64" ph="1"/>
      <c r="S56" s="64" ph="1"/>
      <c r="T56" s="64" ph="1"/>
      <c r="U56" s="64" ph="1"/>
      <c r="V56" s="64" ph="1"/>
      <c r="W56" s="64" ph="1"/>
      <c r="X56" s="64" ph="1"/>
      <c r="Y56" s="64" ph="1"/>
      <c r="Z56" s="64" ph="1"/>
      <c r="AA56" s="64" ph="1"/>
      <c r="AB56" s="64" ph="1"/>
      <c r="AC56" s="64" ph="1"/>
      <c r="AD56" s="64" ph="1"/>
    </row>
    <row r="57" spans="10:34" ht="24" x14ac:dyDescent="0.3">
      <c r="J57" s="64" ph="1"/>
      <c r="K57" s="64" ph="1"/>
      <c r="L57" s="64" ph="1"/>
      <c r="M57" s="64" ph="1"/>
      <c r="N57" s="64" ph="1"/>
      <c r="O57" s="64" ph="1"/>
      <c r="P57" s="64" ph="1"/>
      <c r="Q57" s="64" ph="1"/>
      <c r="R57" s="64" ph="1"/>
      <c r="S57" s="64" ph="1"/>
      <c r="T57" s="64" ph="1"/>
      <c r="U57" s="64" ph="1"/>
      <c r="V57" s="64" ph="1"/>
      <c r="W57" s="64" ph="1"/>
      <c r="X57" s="64" ph="1"/>
      <c r="Y57" s="64" ph="1"/>
      <c r="Z57" s="64" ph="1"/>
      <c r="AA57" s="64" ph="1"/>
      <c r="AB57" s="64" ph="1"/>
      <c r="AC57" s="64" ph="1"/>
      <c r="AD57" s="64" ph="1"/>
    </row>
    <row r="58" spans="10:34" ht="24" x14ac:dyDescent="0.3">
      <c r="J58" s="64" ph="1"/>
      <c r="K58" s="64" ph="1"/>
      <c r="L58" s="64" ph="1"/>
      <c r="M58" s="64" ph="1"/>
      <c r="N58" s="64" ph="1"/>
      <c r="O58" s="64" ph="1"/>
      <c r="P58" s="64" ph="1"/>
      <c r="Q58" s="64" ph="1"/>
      <c r="R58" s="64" ph="1"/>
      <c r="S58" s="64" ph="1"/>
      <c r="T58" s="64" ph="1"/>
      <c r="U58" s="64" ph="1"/>
      <c r="V58" s="64" ph="1"/>
      <c r="W58" s="64" ph="1"/>
      <c r="X58" s="64" ph="1"/>
      <c r="Y58" s="64" ph="1"/>
      <c r="Z58" s="64" ph="1"/>
      <c r="AA58" s="64" ph="1"/>
      <c r="AB58" s="64" ph="1"/>
      <c r="AC58" s="64" ph="1"/>
      <c r="AD58" s="64" ph="1"/>
    </row>
    <row r="59" spans="10:34" ht="24" x14ac:dyDescent="0.3">
      <c r="J59" s="64" ph="1"/>
      <c r="K59" s="64" ph="1"/>
      <c r="L59" s="64" ph="1"/>
      <c r="M59" s="64" ph="1"/>
      <c r="N59" s="64" ph="1"/>
      <c r="O59" s="64" ph="1"/>
      <c r="P59" s="64" ph="1"/>
      <c r="Q59" s="64" ph="1"/>
      <c r="R59" s="64" ph="1"/>
      <c r="S59" s="64" ph="1"/>
      <c r="T59" s="64" ph="1"/>
      <c r="U59" s="64" ph="1"/>
      <c r="V59" s="64" ph="1"/>
      <c r="W59" s="64" ph="1"/>
      <c r="X59" s="64" ph="1"/>
      <c r="Y59" s="64" ph="1"/>
      <c r="Z59" s="64" ph="1"/>
      <c r="AA59" s="64" ph="1"/>
      <c r="AB59" s="64" ph="1"/>
      <c r="AC59" s="64" ph="1"/>
      <c r="AD59" s="64" ph="1"/>
    </row>
    <row r="60" spans="10:34" ht="24" x14ac:dyDescent="0.3">
      <c r="J60" s="64" ph="1"/>
      <c r="K60" s="64" ph="1"/>
      <c r="L60" s="64" ph="1"/>
      <c r="M60" s="64" ph="1"/>
      <c r="N60" s="64" ph="1"/>
      <c r="O60" s="64" ph="1"/>
      <c r="P60" s="64" ph="1"/>
      <c r="Q60" s="64" ph="1"/>
      <c r="R60" s="64" ph="1"/>
      <c r="S60" s="64" ph="1"/>
      <c r="T60" s="64" ph="1"/>
      <c r="U60" s="64" ph="1"/>
      <c r="V60" s="64" ph="1"/>
      <c r="W60" s="64" ph="1"/>
      <c r="X60" s="64" ph="1"/>
      <c r="Y60" s="64" ph="1"/>
      <c r="Z60" s="64" ph="1"/>
      <c r="AA60" s="64" ph="1"/>
      <c r="AB60" s="64" ph="1"/>
      <c r="AC60" s="64" ph="1"/>
      <c r="AD60" s="64" ph="1"/>
    </row>
    <row r="61" spans="10:34" ht="24" x14ac:dyDescent="0.3">
      <c r="J61" s="64" ph="1"/>
      <c r="K61" s="64" ph="1"/>
      <c r="L61" s="64" ph="1"/>
      <c r="M61" s="64" ph="1"/>
      <c r="N61" s="64" ph="1"/>
      <c r="O61" s="64" ph="1"/>
      <c r="P61" s="64" ph="1"/>
      <c r="Q61" s="64" ph="1"/>
      <c r="R61" s="64" ph="1"/>
      <c r="S61" s="64" ph="1"/>
      <c r="T61" s="64" ph="1"/>
      <c r="U61" s="64" ph="1"/>
      <c r="V61" s="64" ph="1"/>
      <c r="W61" s="64" ph="1"/>
      <c r="X61" s="64" ph="1"/>
      <c r="Y61" s="64" ph="1"/>
      <c r="Z61" s="64" ph="1"/>
      <c r="AA61" s="64" ph="1"/>
      <c r="AB61" s="64" ph="1"/>
      <c r="AC61" s="64" ph="1"/>
      <c r="AD61" s="64" ph="1"/>
    </row>
    <row r="62" spans="10:34" ht="24" x14ac:dyDescent="0.3">
      <c r="J62" s="64" ph="1"/>
      <c r="K62" s="64" ph="1"/>
      <c r="L62" s="64" ph="1"/>
      <c r="M62" s="64" ph="1"/>
      <c r="N62" s="64" ph="1"/>
      <c r="O62" s="64" ph="1"/>
      <c r="P62" s="64" ph="1"/>
      <c r="Q62" s="64" ph="1"/>
      <c r="R62" s="64" ph="1"/>
      <c r="S62" s="64" ph="1"/>
      <c r="T62" s="64" ph="1"/>
      <c r="U62" s="64" ph="1"/>
      <c r="V62" s="64" ph="1"/>
      <c r="W62" s="64" ph="1"/>
      <c r="X62" s="64" ph="1"/>
      <c r="Y62" s="64" ph="1"/>
      <c r="Z62" s="64" ph="1"/>
      <c r="AA62" s="64" ph="1"/>
      <c r="AB62" s="64" ph="1"/>
      <c r="AC62" s="64" ph="1"/>
      <c r="AD62" s="64" ph="1"/>
    </row>
    <row r="63" spans="10:34" ht="24" x14ac:dyDescent="0.3">
      <c r="J63" s="64" ph="1"/>
      <c r="K63" s="64" ph="1"/>
      <c r="L63" s="64" ph="1"/>
      <c r="M63" s="64" ph="1"/>
      <c r="N63" s="64" ph="1"/>
      <c r="O63" s="64" ph="1"/>
      <c r="P63" s="64" ph="1"/>
      <c r="Q63" s="64" ph="1"/>
      <c r="R63" s="64" ph="1"/>
      <c r="S63" s="64" ph="1"/>
      <c r="T63" s="64" ph="1"/>
      <c r="U63" s="64" ph="1"/>
      <c r="V63" s="64" ph="1"/>
      <c r="W63" s="64" ph="1"/>
      <c r="X63" s="64" ph="1"/>
      <c r="Y63" s="64" ph="1"/>
      <c r="Z63" s="64" ph="1"/>
      <c r="AA63" s="64" ph="1"/>
      <c r="AB63" s="64" ph="1"/>
      <c r="AC63" s="64" ph="1"/>
      <c r="AD63" s="64" ph="1"/>
    </row>
    <row r="64" spans="10:34" ht="24" x14ac:dyDescent="0.3">
      <c r="J64" s="64" ph="1"/>
      <c r="K64" s="64" ph="1"/>
      <c r="L64" s="64" ph="1"/>
      <c r="M64" s="64" ph="1"/>
      <c r="N64" s="64" ph="1"/>
      <c r="O64" s="64" ph="1"/>
      <c r="P64" s="64" ph="1"/>
      <c r="Q64" s="64" ph="1"/>
      <c r="R64" s="64" ph="1"/>
      <c r="S64" s="64" ph="1"/>
      <c r="T64" s="64" ph="1"/>
      <c r="U64" s="64" ph="1"/>
      <c r="V64" s="64" ph="1"/>
      <c r="W64" s="64" ph="1"/>
      <c r="X64" s="64" ph="1"/>
      <c r="Y64" s="64" ph="1"/>
      <c r="Z64" s="64" ph="1"/>
      <c r="AA64" s="64" ph="1"/>
      <c r="AB64" s="64" ph="1"/>
      <c r="AC64" s="64" ph="1"/>
      <c r="AD64" s="64" ph="1"/>
    </row>
  </sheetData>
  <phoneticPr fontId="2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FADD6-B129-4245-B801-D27D129B7446}">
  <dimension ref="A1:AH64"/>
  <sheetViews>
    <sheetView zoomScale="70" zoomScaleNormal="70" workbookViewId="0">
      <selection activeCell="I34" sqref="I34"/>
    </sheetView>
  </sheetViews>
  <sheetFormatPr defaultRowHeight="15" x14ac:dyDescent="0.45"/>
  <cols>
    <col min="1" max="1" width="15.5" style="1" customWidth="1"/>
    <col min="2" max="8" width="18.296875" style="1" customWidth="1"/>
    <col min="9" max="9" width="11.69921875" style="1" customWidth="1"/>
    <col min="10" max="10" width="8.796875" style="1"/>
    <col min="11" max="11" width="11.8984375" style="1" bestFit="1" customWidth="1"/>
    <col min="12" max="12" width="11.69921875" style="1" customWidth="1"/>
    <col min="13" max="26" width="11.8984375" style="1" bestFit="1" customWidth="1"/>
    <col min="27" max="29" width="11.69921875" style="1" bestFit="1" customWidth="1"/>
    <col min="30" max="16384" width="8.796875" style="1"/>
  </cols>
  <sheetData>
    <row r="1" spans="1:29" ht="17.399999999999999" customHeight="1" x14ac:dyDescent="0.45">
      <c r="A1" s="2" t="s">
        <v>63</v>
      </c>
      <c r="B1" s="25">
        <v>500000</v>
      </c>
      <c r="C1" s="2"/>
      <c r="D1" s="2"/>
      <c r="E1" s="2"/>
      <c r="F1" s="2"/>
      <c r="G1" s="2"/>
      <c r="H1" s="2"/>
      <c r="J1" s="1" t="s">
        <v>85</v>
      </c>
    </row>
    <row r="2" spans="1:29" ht="17.399999999999999" customHeight="1" x14ac:dyDescent="0.5">
      <c r="A2" s="2" t="s">
        <v>64</v>
      </c>
      <c r="B2" s="3" cm="1">
        <f t="array" ref="B2">SUM(ABS(E7:E23))/B1</f>
        <v>20.046538062828375</v>
      </c>
      <c r="C2" s="30"/>
      <c r="D2" s="30"/>
      <c r="E2" s="2"/>
      <c r="F2" s="2"/>
      <c r="G2" s="2"/>
      <c r="H2" s="2"/>
      <c r="J2" s="31"/>
      <c r="K2" s="32" t="s">
        <v>0</v>
      </c>
      <c r="L2" s="32" t="s">
        <v>1</v>
      </c>
      <c r="M2" s="32" t="s">
        <v>2</v>
      </c>
      <c r="N2" s="32" t="s">
        <v>29</v>
      </c>
      <c r="O2" s="32" t="s">
        <v>3</v>
      </c>
      <c r="P2" s="32" t="s">
        <v>4</v>
      </c>
      <c r="Q2" s="32" t="s">
        <v>5</v>
      </c>
      <c r="R2" s="32" t="s">
        <v>6</v>
      </c>
      <c r="S2" s="32" t="s">
        <v>7</v>
      </c>
      <c r="T2" s="32" t="s">
        <v>8</v>
      </c>
      <c r="U2" s="32" t="s">
        <v>9</v>
      </c>
      <c r="V2" s="32" t="s">
        <v>35</v>
      </c>
      <c r="W2" s="33" t="s">
        <v>30</v>
      </c>
      <c r="X2" s="33" t="s">
        <v>34</v>
      </c>
      <c r="Y2" s="33" t="s">
        <v>36</v>
      </c>
      <c r="Z2" s="33" t="s">
        <v>37</v>
      </c>
      <c r="AA2" s="1" t="s">
        <v>84</v>
      </c>
      <c r="AB2" s="1" t="s">
        <v>86</v>
      </c>
      <c r="AC2" s="1" t="s">
        <v>87</v>
      </c>
    </row>
    <row r="3" spans="1:29" ht="17.399999999999999" customHeight="1" x14ac:dyDescent="0.45">
      <c r="A3" s="2" t="s">
        <v>76</v>
      </c>
      <c r="B3" s="13">
        <f>-SUM(E7:E23)</f>
        <v>-556763.03141418833</v>
      </c>
      <c r="C3" s="30"/>
      <c r="D3" s="30"/>
      <c r="E3" s="2"/>
      <c r="F3" s="2"/>
      <c r="G3" s="2"/>
      <c r="H3" s="2"/>
      <c r="J3" s="46" t="s">
        <v>0</v>
      </c>
      <c r="K3" s="74">
        <v>5.6525000000000004E-3</v>
      </c>
      <c r="L3" s="75">
        <v>2.6042000000000001E-3</v>
      </c>
      <c r="M3" s="75">
        <v>2.7908E-3</v>
      </c>
      <c r="N3" s="75">
        <v>2.4697999999999999E-3</v>
      </c>
      <c r="O3" s="75">
        <v>3.1979999999999999E-3</v>
      </c>
      <c r="P3" s="75">
        <v>2.7014999999999999E-3</v>
      </c>
      <c r="Q3" s="75">
        <v>2.4677000000000002E-3</v>
      </c>
      <c r="R3" s="75">
        <v>5.5281999999999996E-3</v>
      </c>
      <c r="S3" s="75">
        <v>3.9103000000000002E-3</v>
      </c>
      <c r="T3" s="75">
        <v>2.1765E-3</v>
      </c>
      <c r="U3" s="75">
        <v>1.7053000000000001E-3</v>
      </c>
      <c r="V3" s="75">
        <v>2.2488E-3</v>
      </c>
      <c r="W3" s="75">
        <v>4.2997E-3</v>
      </c>
      <c r="X3" s="75">
        <v>3.6335999999999999E-3</v>
      </c>
      <c r="Y3" s="75">
        <v>3.3658E-3</v>
      </c>
      <c r="Z3" s="75">
        <v>2.1779E-3</v>
      </c>
      <c r="AA3" s="76">
        <v>3.8712999999999998E-3</v>
      </c>
      <c r="AB3" s="76">
        <v>6.2799999999999995E-5</v>
      </c>
      <c r="AC3" s="77">
        <v>1.9769000000000002E-3</v>
      </c>
    </row>
    <row r="4" spans="1:29" ht="17.399999999999999" customHeight="1" x14ac:dyDescent="0.45">
      <c r="A4" s="2"/>
      <c r="B4" s="2"/>
      <c r="C4" s="30"/>
      <c r="D4" s="30"/>
      <c r="E4" s="2"/>
      <c r="F4" s="2"/>
      <c r="G4" s="2"/>
      <c r="H4" s="2"/>
      <c r="J4" s="46" t="s">
        <v>1</v>
      </c>
      <c r="K4" s="78">
        <v>2.6042000000000001E-3</v>
      </c>
      <c r="L4" s="79">
        <v>3.1418000000000001E-3</v>
      </c>
      <c r="M4" s="79">
        <v>2.8636999999999998E-3</v>
      </c>
      <c r="N4" s="79">
        <v>3.1142000000000001E-3</v>
      </c>
      <c r="O4" s="79">
        <v>3.3002999999999999E-3</v>
      </c>
      <c r="P4" s="79">
        <v>3.3029999999999999E-3</v>
      </c>
      <c r="Q4" s="79">
        <v>3.4237E-3</v>
      </c>
      <c r="R4" s="79">
        <v>2.6002999999999998E-3</v>
      </c>
      <c r="S4" s="79">
        <v>3.6438E-3</v>
      </c>
      <c r="T4" s="79">
        <v>3.2039999999999998E-3</v>
      </c>
      <c r="U4" s="79">
        <v>3.8579E-3</v>
      </c>
      <c r="V4" s="79">
        <v>3.4832000000000001E-3</v>
      </c>
      <c r="W4" s="79">
        <v>2.8086999999999999E-3</v>
      </c>
      <c r="X4" s="79">
        <v>2.4585000000000002E-3</v>
      </c>
      <c r="Y4" s="79">
        <v>3.5517999999999999E-3</v>
      </c>
      <c r="Z4" s="79">
        <v>3.6917999999999999E-3</v>
      </c>
      <c r="AA4" s="80">
        <v>3.6776999999999999E-3</v>
      </c>
      <c r="AB4" s="80">
        <v>-4.6499999999999999E-5</v>
      </c>
      <c r="AC4" s="81">
        <v>-9.301E-4</v>
      </c>
    </row>
    <row r="5" spans="1:29" ht="17.399999999999999" customHeight="1" x14ac:dyDescent="0.45">
      <c r="A5" s="27" t="s">
        <v>67</v>
      </c>
      <c r="B5" s="2"/>
      <c r="C5" s="2"/>
      <c r="D5" s="2"/>
      <c r="E5" s="2"/>
      <c r="F5" s="2"/>
      <c r="G5" s="2"/>
      <c r="H5" s="2"/>
      <c r="J5" s="46" t="s">
        <v>2</v>
      </c>
      <c r="K5" s="78">
        <v>2.7908E-3</v>
      </c>
      <c r="L5" s="79">
        <v>2.8636999999999998E-3</v>
      </c>
      <c r="M5" s="79">
        <v>3.9604000000000002E-3</v>
      </c>
      <c r="N5" s="79">
        <v>2.8898999999999999E-3</v>
      </c>
      <c r="O5" s="79">
        <v>3.7631000000000001E-3</v>
      </c>
      <c r="P5" s="79">
        <v>3.7837000000000001E-3</v>
      </c>
      <c r="Q5" s="79">
        <v>4.1615000000000003E-3</v>
      </c>
      <c r="R5" s="79">
        <v>2.8395E-3</v>
      </c>
      <c r="S5" s="79">
        <v>4.0143000000000002E-3</v>
      </c>
      <c r="T5" s="79">
        <v>2.9320000000000001E-3</v>
      </c>
      <c r="U5" s="79">
        <v>3.6843000000000002E-3</v>
      </c>
      <c r="V5" s="79">
        <v>3.2642000000000001E-3</v>
      </c>
      <c r="W5" s="79">
        <v>2.9318999999999999E-3</v>
      </c>
      <c r="X5" s="79">
        <v>2.6503E-3</v>
      </c>
      <c r="Y5" s="79">
        <v>3.9737000000000001E-3</v>
      </c>
      <c r="Z5" s="79">
        <v>3.8682999999999999E-3</v>
      </c>
      <c r="AA5" s="80">
        <v>4.1666999999999997E-3</v>
      </c>
      <c r="AB5" s="80">
        <v>-2.69E-5</v>
      </c>
      <c r="AC5" s="81">
        <v>-1.2390999999999999E-3</v>
      </c>
    </row>
    <row r="6" spans="1:29" ht="17.399999999999999" customHeight="1" x14ac:dyDescent="0.45">
      <c r="A6" s="5"/>
      <c r="B6" s="6" t="s">
        <v>53</v>
      </c>
      <c r="C6" s="6" t="s">
        <v>54</v>
      </c>
      <c r="D6" s="6" t="s">
        <v>55</v>
      </c>
      <c r="E6" s="6" t="s">
        <v>56</v>
      </c>
      <c r="F6" s="6" t="s">
        <v>62</v>
      </c>
      <c r="G6" s="6" t="s">
        <v>74</v>
      </c>
      <c r="H6" s="6" t="s">
        <v>65</v>
      </c>
      <c r="J6" s="46" t="s">
        <v>29</v>
      </c>
      <c r="K6" s="78">
        <v>2.4697999999999999E-3</v>
      </c>
      <c r="L6" s="79">
        <v>3.1142000000000001E-3</v>
      </c>
      <c r="M6" s="79">
        <v>2.8898999999999999E-3</v>
      </c>
      <c r="N6" s="79">
        <v>4.2322000000000002E-3</v>
      </c>
      <c r="O6" s="79">
        <v>3.2883000000000001E-3</v>
      </c>
      <c r="P6" s="79">
        <v>3.4442000000000001E-3</v>
      </c>
      <c r="Q6" s="79">
        <v>3.2832999999999998E-3</v>
      </c>
      <c r="R6" s="79">
        <v>2.5175000000000002E-3</v>
      </c>
      <c r="S6" s="79">
        <v>3.4309000000000002E-3</v>
      </c>
      <c r="T6" s="79">
        <v>3.2200000000000002E-3</v>
      </c>
      <c r="U6" s="79">
        <v>3.7586E-3</v>
      </c>
      <c r="V6" s="79">
        <v>3.5044999999999998E-3</v>
      </c>
      <c r="W6" s="79">
        <v>2.9981999999999999E-3</v>
      </c>
      <c r="X6" s="79">
        <v>2.4241000000000002E-3</v>
      </c>
      <c r="Y6" s="79">
        <v>3.7556999999999998E-3</v>
      </c>
      <c r="Z6" s="79">
        <v>4.0534999999999998E-3</v>
      </c>
      <c r="AA6" s="80">
        <v>3.4069999999999999E-3</v>
      </c>
      <c r="AB6" s="80">
        <v>-1.7430000000000001E-4</v>
      </c>
      <c r="AC6" s="81">
        <v>-7.3439999999999996E-4</v>
      </c>
    </row>
    <row r="7" spans="1:29" ht="17.399999999999999" customHeight="1" x14ac:dyDescent="0.45">
      <c r="A7" s="7" t="s">
        <v>0</v>
      </c>
      <c r="B7" s="19">
        <v>-12000</v>
      </c>
      <c r="C7" s="20">
        <v>144</v>
      </c>
      <c r="D7" s="9">
        <f>VLOOKUP(A7,スポット価格!A:B,2,FALSE)</f>
        <v>162.684</v>
      </c>
      <c r="E7" s="8">
        <f>B7*D7</f>
        <v>-1952208</v>
      </c>
      <c r="F7" s="10">
        <f>C7*365/D7/10000</f>
        <v>3.2308032750608541E-2</v>
      </c>
      <c r="G7" s="10">
        <f>SQRT(K3)</f>
        <v>7.5183109805327955E-2</v>
      </c>
      <c r="H7" s="9">
        <f t="shared" ref="H7:H25" si="0">F7/G7</f>
        <v>0.42972461280550789</v>
      </c>
      <c r="I7" s="60"/>
      <c r="J7" s="46" t="s">
        <v>3</v>
      </c>
      <c r="K7" s="78">
        <v>3.1979999999999999E-3</v>
      </c>
      <c r="L7" s="79">
        <v>3.3002999999999999E-3</v>
      </c>
      <c r="M7" s="79">
        <v>3.7631000000000001E-3</v>
      </c>
      <c r="N7" s="79">
        <v>3.2883000000000001E-3</v>
      </c>
      <c r="O7" s="79">
        <v>6.9040000000000004E-3</v>
      </c>
      <c r="P7" s="79">
        <v>5.9677000000000003E-3</v>
      </c>
      <c r="Q7" s="79">
        <v>6.7047000000000001E-3</v>
      </c>
      <c r="R7" s="79">
        <v>3.4076000000000002E-3</v>
      </c>
      <c r="S7" s="79">
        <v>5.8228999999999998E-3</v>
      </c>
      <c r="T7" s="79">
        <v>3.4906E-3</v>
      </c>
      <c r="U7" s="79">
        <v>4.9078999999999998E-3</v>
      </c>
      <c r="V7" s="79">
        <v>3.9696000000000002E-3</v>
      </c>
      <c r="W7" s="79">
        <v>4.0477000000000004E-3</v>
      </c>
      <c r="X7" s="79">
        <v>3.372E-3</v>
      </c>
      <c r="Y7" s="79">
        <v>5.4396999999999996E-3</v>
      </c>
      <c r="Z7" s="79">
        <v>5.0409000000000001E-3</v>
      </c>
      <c r="AA7" s="80">
        <v>6.3206E-3</v>
      </c>
      <c r="AB7" s="80">
        <v>-8.3300000000000005E-5</v>
      </c>
      <c r="AC7" s="81">
        <v>-2.9670999999999999E-3</v>
      </c>
    </row>
    <row r="8" spans="1:29" ht="17.399999999999999" customHeight="1" x14ac:dyDescent="0.45">
      <c r="A8" s="2" t="s">
        <v>1</v>
      </c>
      <c r="B8" s="21">
        <v>-15000</v>
      </c>
      <c r="C8" s="22">
        <v>75</v>
      </c>
      <c r="D8" s="11">
        <f>VLOOKUP(A8,スポット価格!A:B,2,FALSE)</f>
        <v>185.40299999999999</v>
      </c>
      <c r="E8" s="13">
        <f t="shared" ref="E8:E22" si="1">B8*D8</f>
        <v>-2781045</v>
      </c>
      <c r="F8" s="14">
        <f t="shared" ref="F8:F23" si="2">C8*365/D8/10000</f>
        <v>1.4765133250271031E-2</v>
      </c>
      <c r="G8" s="14">
        <f>SQRT(L4)</f>
        <v>5.6051761792114976E-2</v>
      </c>
      <c r="H8" s="11">
        <f t="shared" si="0"/>
        <v>0.26341961034216949</v>
      </c>
      <c r="I8" s="60"/>
      <c r="J8" s="46" t="s">
        <v>4</v>
      </c>
      <c r="K8" s="78">
        <v>2.7014999999999999E-3</v>
      </c>
      <c r="L8" s="79">
        <v>3.3029999999999999E-3</v>
      </c>
      <c r="M8" s="79">
        <v>3.7837000000000001E-3</v>
      </c>
      <c r="N8" s="79">
        <v>3.4442000000000001E-3</v>
      </c>
      <c r="O8" s="79">
        <v>5.9677000000000003E-3</v>
      </c>
      <c r="P8" s="79">
        <v>7.0526E-3</v>
      </c>
      <c r="Q8" s="79">
        <v>6.2607000000000001E-3</v>
      </c>
      <c r="R8" s="79">
        <v>2.9375999999999998E-3</v>
      </c>
      <c r="S8" s="79">
        <v>5.1989000000000002E-3</v>
      </c>
      <c r="T8" s="79">
        <v>3.5298999999999999E-3</v>
      </c>
      <c r="U8" s="79">
        <v>5.0112999999999998E-3</v>
      </c>
      <c r="V8" s="79">
        <v>4.0502000000000003E-3</v>
      </c>
      <c r="W8" s="79">
        <v>3.5741000000000002E-3</v>
      </c>
      <c r="X8" s="79">
        <v>3.0934999999999999E-3</v>
      </c>
      <c r="Y8" s="79">
        <v>4.9645999999999996E-3</v>
      </c>
      <c r="Z8" s="79">
        <v>5.2712000000000002E-3</v>
      </c>
      <c r="AA8" s="80">
        <v>5.7315999999999999E-3</v>
      </c>
      <c r="AB8" s="80">
        <v>-9.8900000000000005E-5</v>
      </c>
      <c r="AC8" s="81">
        <v>-2.8728E-3</v>
      </c>
    </row>
    <row r="9" spans="1:29" ht="17.399999999999999" customHeight="1" x14ac:dyDescent="0.45">
      <c r="A9" s="2" t="s">
        <v>2</v>
      </c>
      <c r="B9" s="21">
        <v>0</v>
      </c>
      <c r="C9" s="22">
        <v>174</v>
      </c>
      <c r="D9" s="11">
        <f>VLOOKUP(A9,スポット価格!A:B,2,FALSE)</f>
        <v>215.60599999999999</v>
      </c>
      <c r="E9" s="13">
        <f t="shared" si="1"/>
        <v>0</v>
      </c>
      <c r="F9" s="14">
        <f t="shared" si="2"/>
        <v>2.9456508631485214E-2</v>
      </c>
      <c r="G9" s="14">
        <f>SQRT(M5)</f>
        <v>6.2931709018586177E-2</v>
      </c>
      <c r="H9" s="11">
        <f t="shared" si="0"/>
        <v>0.46807101047876459</v>
      </c>
      <c r="I9" s="60"/>
      <c r="J9" s="46" t="s">
        <v>5</v>
      </c>
      <c r="K9" s="78">
        <v>2.4677000000000002E-3</v>
      </c>
      <c r="L9" s="79">
        <v>3.4237E-3</v>
      </c>
      <c r="M9" s="79">
        <v>4.1615000000000003E-3</v>
      </c>
      <c r="N9" s="79">
        <v>3.2832999999999998E-3</v>
      </c>
      <c r="O9" s="79">
        <v>6.7047000000000001E-3</v>
      </c>
      <c r="P9" s="79">
        <v>6.2607000000000001E-3</v>
      </c>
      <c r="Q9" s="79">
        <v>1.1576400000000001E-2</v>
      </c>
      <c r="R9" s="79">
        <v>2.9191999999999998E-3</v>
      </c>
      <c r="S9" s="79">
        <v>7.2728999999999997E-3</v>
      </c>
      <c r="T9" s="79">
        <v>3.9966000000000003E-3</v>
      </c>
      <c r="U9" s="79">
        <v>7.0546000000000003E-3</v>
      </c>
      <c r="V9" s="79">
        <v>4.9160000000000002E-3</v>
      </c>
      <c r="W9" s="79">
        <v>3.3803000000000001E-3</v>
      </c>
      <c r="X9" s="79">
        <v>3.3722000000000001E-3</v>
      </c>
      <c r="Y9" s="79">
        <v>5.2843999999999999E-3</v>
      </c>
      <c r="Z9" s="79">
        <v>5.9328999999999996E-3</v>
      </c>
      <c r="AA9" s="80">
        <v>8.4510000000000002E-3</v>
      </c>
      <c r="AB9" s="80">
        <v>-4.49E-5</v>
      </c>
      <c r="AC9" s="81">
        <v>-5.8041999999999998E-3</v>
      </c>
    </row>
    <row r="10" spans="1:29" ht="17.399999999999999" customHeight="1" x14ac:dyDescent="0.45">
      <c r="A10" s="2" t="s">
        <v>29</v>
      </c>
      <c r="B10" s="21">
        <v>0</v>
      </c>
      <c r="C10" s="22">
        <v>-34</v>
      </c>
      <c r="D10" s="11">
        <f>VLOOKUP(A10,スポット価格!A:B,2,FALSE)</f>
        <v>200.904</v>
      </c>
      <c r="E10" s="13">
        <f t="shared" si="1"/>
        <v>0</v>
      </c>
      <c r="F10" s="14">
        <f t="shared" si="2"/>
        <v>-6.177079600207064E-3</v>
      </c>
      <c r="G10" s="14">
        <f>SQRT(N6)</f>
        <v>6.5055361039656062E-2</v>
      </c>
      <c r="H10" s="11">
        <f t="shared" si="0"/>
        <v>-9.4951123189396747E-2</v>
      </c>
      <c r="I10" s="60"/>
      <c r="J10" s="46" t="s">
        <v>6</v>
      </c>
      <c r="K10" s="78">
        <v>5.5281999999999996E-3</v>
      </c>
      <c r="L10" s="79">
        <v>2.6002999999999998E-3</v>
      </c>
      <c r="M10" s="79">
        <v>2.8395E-3</v>
      </c>
      <c r="N10" s="79">
        <v>2.5175000000000002E-3</v>
      </c>
      <c r="O10" s="79">
        <v>3.4076000000000002E-3</v>
      </c>
      <c r="P10" s="79">
        <v>2.9375999999999998E-3</v>
      </c>
      <c r="Q10" s="79">
        <v>2.9191999999999998E-3</v>
      </c>
      <c r="R10" s="79">
        <v>5.9997999999999996E-3</v>
      </c>
      <c r="S10" s="79">
        <v>4.0384000000000001E-3</v>
      </c>
      <c r="T10" s="79">
        <v>2.2158999999999998E-3</v>
      </c>
      <c r="U10" s="79">
        <v>1.9181000000000001E-3</v>
      </c>
      <c r="V10" s="79">
        <v>2.3888999999999998E-3</v>
      </c>
      <c r="W10" s="79">
        <v>4.3229999999999996E-3</v>
      </c>
      <c r="X10" s="79">
        <v>3.6749999999999999E-3</v>
      </c>
      <c r="Y10" s="79">
        <v>3.4967000000000002E-3</v>
      </c>
      <c r="Z10" s="79">
        <v>2.3814999999999999E-3</v>
      </c>
      <c r="AA10" s="80">
        <v>3.9176000000000002E-3</v>
      </c>
      <c r="AB10" s="80">
        <v>6.4900000000000005E-5</v>
      </c>
      <c r="AC10" s="81">
        <v>1.8201000000000001E-3</v>
      </c>
    </row>
    <row r="11" spans="1:29" ht="17.399999999999999" customHeight="1" x14ac:dyDescent="0.45">
      <c r="A11" s="2" t="s">
        <v>3</v>
      </c>
      <c r="B11" s="21">
        <v>8.2460301167764136E-2</v>
      </c>
      <c r="C11" s="22">
        <v>100</v>
      </c>
      <c r="D11" s="11">
        <f>VLOOKUP(A11,スポット価格!A:B,2,FALSE)</f>
        <v>112.17700000000001</v>
      </c>
      <c r="E11" s="13">
        <f t="shared" si="1"/>
        <v>9.2501492040962781</v>
      </c>
      <c r="F11" s="14">
        <f t="shared" si="2"/>
        <v>3.2537864268076339E-2</v>
      </c>
      <c r="G11" s="14">
        <f>SQRT(O7)</f>
        <v>8.3090312311363948E-2</v>
      </c>
      <c r="H11" s="11">
        <f t="shared" si="0"/>
        <v>0.39159636500278572</v>
      </c>
      <c r="I11" s="60"/>
      <c r="J11" s="46" t="s">
        <v>7</v>
      </c>
      <c r="K11" s="78">
        <v>3.9103000000000002E-3</v>
      </c>
      <c r="L11" s="79">
        <v>3.6438E-3</v>
      </c>
      <c r="M11" s="79">
        <v>4.0143000000000002E-3</v>
      </c>
      <c r="N11" s="79">
        <v>3.4309000000000002E-3</v>
      </c>
      <c r="O11" s="79">
        <v>5.8228999999999998E-3</v>
      </c>
      <c r="P11" s="79">
        <v>5.1989000000000002E-3</v>
      </c>
      <c r="Q11" s="79">
        <v>7.2728999999999997E-3</v>
      </c>
      <c r="R11" s="79">
        <v>4.0384000000000001E-3</v>
      </c>
      <c r="S11" s="79">
        <v>8.1317000000000004E-3</v>
      </c>
      <c r="T11" s="79">
        <v>3.8E-3</v>
      </c>
      <c r="U11" s="79">
        <v>5.7181999999999997E-3</v>
      </c>
      <c r="V11" s="79">
        <v>4.5447999999999999E-3</v>
      </c>
      <c r="W11" s="79">
        <v>4.0429000000000003E-3</v>
      </c>
      <c r="X11" s="79">
        <v>3.6736E-3</v>
      </c>
      <c r="Y11" s="79">
        <v>5.3347000000000004E-3</v>
      </c>
      <c r="Z11" s="79">
        <v>5.0670999999999997E-3</v>
      </c>
      <c r="AA11" s="80">
        <v>7.3377E-3</v>
      </c>
      <c r="AB11" s="80">
        <v>-3.3699999999999999E-5</v>
      </c>
      <c r="AC11" s="81">
        <v>-3.2003000000000001E-3</v>
      </c>
    </row>
    <row r="12" spans="1:29" ht="17.399999999999999" customHeight="1" x14ac:dyDescent="0.45">
      <c r="A12" s="2" t="s">
        <v>4</v>
      </c>
      <c r="B12" s="21">
        <v>0</v>
      </c>
      <c r="C12" s="22">
        <v>29</v>
      </c>
      <c r="D12" s="11">
        <f>VLOOKUP(A12,スポット価格!A:B,2,FALSE)</f>
        <v>92.381</v>
      </c>
      <c r="E12" s="13">
        <f t="shared" si="1"/>
        <v>0</v>
      </c>
      <c r="F12" s="14">
        <f t="shared" si="2"/>
        <v>1.1457983784544441E-2</v>
      </c>
      <c r="G12" s="14">
        <f>SQRT(P8)</f>
        <v>8.3979759466195181E-2</v>
      </c>
      <c r="H12" s="11">
        <f t="shared" si="0"/>
        <v>0.13643744465780097</v>
      </c>
      <c r="I12" s="60"/>
      <c r="J12" s="46" t="s">
        <v>8</v>
      </c>
      <c r="K12" s="78">
        <v>2.1765E-3</v>
      </c>
      <c r="L12" s="79">
        <v>3.2039999999999998E-3</v>
      </c>
      <c r="M12" s="79">
        <v>2.9320000000000001E-3</v>
      </c>
      <c r="N12" s="79">
        <v>3.2200000000000002E-3</v>
      </c>
      <c r="O12" s="79">
        <v>3.4906E-3</v>
      </c>
      <c r="P12" s="79">
        <v>3.5298999999999999E-3</v>
      </c>
      <c r="Q12" s="79">
        <v>3.9966000000000003E-3</v>
      </c>
      <c r="R12" s="79">
        <v>2.2158999999999998E-3</v>
      </c>
      <c r="S12" s="79">
        <v>3.8E-3</v>
      </c>
      <c r="T12" s="79">
        <v>4.1361000000000002E-3</v>
      </c>
      <c r="U12" s="79">
        <v>4.5747000000000001E-3</v>
      </c>
      <c r="V12" s="79">
        <v>3.8804999999999998E-3</v>
      </c>
      <c r="W12" s="79">
        <v>2.6435999999999999E-3</v>
      </c>
      <c r="X12" s="79">
        <v>2.3364000000000002E-3</v>
      </c>
      <c r="Y12" s="79">
        <v>3.5783999999999998E-3</v>
      </c>
      <c r="Z12" s="79">
        <v>3.9451E-3</v>
      </c>
      <c r="AA12" s="80">
        <v>4.0492999999999996E-3</v>
      </c>
      <c r="AB12" s="80">
        <v>-1.281E-4</v>
      </c>
      <c r="AC12" s="81">
        <v>-1.7198999999999999E-3</v>
      </c>
    </row>
    <row r="13" spans="1:29" ht="17.399999999999999" customHeight="1" x14ac:dyDescent="0.45">
      <c r="A13" s="2" t="s">
        <v>5</v>
      </c>
      <c r="B13" s="21">
        <v>0</v>
      </c>
      <c r="C13" s="22">
        <v>13</v>
      </c>
      <c r="D13" s="11">
        <f>VLOOKUP(A13,スポット価格!A:B,2,FALSE)</f>
        <v>9.9090000000000007</v>
      </c>
      <c r="E13" s="13">
        <f t="shared" si="1"/>
        <v>0</v>
      </c>
      <c r="F13" s="14">
        <f t="shared" si="2"/>
        <v>4.7885760419820358E-2</v>
      </c>
      <c r="G13" s="14">
        <f>SQRT(Q9)</f>
        <v>0.10759368011179839</v>
      </c>
      <c r="H13" s="11">
        <f t="shared" si="0"/>
        <v>0.44506108881175221</v>
      </c>
      <c r="I13" s="60"/>
      <c r="J13" s="46" t="s">
        <v>9</v>
      </c>
      <c r="K13" s="78">
        <v>1.7053000000000001E-3</v>
      </c>
      <c r="L13" s="79">
        <v>3.8579E-3</v>
      </c>
      <c r="M13" s="79">
        <v>3.6843000000000002E-3</v>
      </c>
      <c r="N13" s="79">
        <v>3.7586E-3</v>
      </c>
      <c r="O13" s="79">
        <v>4.9078999999999998E-3</v>
      </c>
      <c r="P13" s="79">
        <v>5.0112999999999998E-3</v>
      </c>
      <c r="Q13" s="79">
        <v>7.0546000000000003E-3</v>
      </c>
      <c r="R13" s="79">
        <v>1.9181000000000001E-3</v>
      </c>
      <c r="S13" s="79">
        <v>5.7181999999999997E-3</v>
      </c>
      <c r="T13" s="79">
        <v>4.5747000000000001E-3</v>
      </c>
      <c r="U13" s="79">
        <v>9.1602999999999997E-3</v>
      </c>
      <c r="V13" s="79">
        <v>5.4701000000000003E-3</v>
      </c>
      <c r="W13" s="79">
        <v>2.4294999999999998E-3</v>
      </c>
      <c r="X13" s="79">
        <v>2.6913000000000002E-3</v>
      </c>
      <c r="Y13" s="79">
        <v>4.2316000000000003E-3</v>
      </c>
      <c r="Z13" s="79">
        <v>5.8151000000000001E-3</v>
      </c>
      <c r="AA13" s="80">
        <v>6.1571000000000004E-3</v>
      </c>
      <c r="AB13" s="80">
        <v>-2.5080000000000002E-4</v>
      </c>
      <c r="AC13" s="81">
        <v>-4.3438000000000001E-3</v>
      </c>
    </row>
    <row r="14" spans="1:29" ht="17.399999999999999" customHeight="1" x14ac:dyDescent="0.45">
      <c r="A14" s="2" t="s">
        <v>6</v>
      </c>
      <c r="B14" s="21">
        <v>1000000</v>
      </c>
      <c r="C14" s="29">
        <f>26-15</f>
        <v>11</v>
      </c>
      <c r="D14" s="11">
        <f>VLOOKUP(A14,スポット価格!A:B,2,FALSE)</f>
        <v>3.4769999999999999</v>
      </c>
      <c r="E14" s="13">
        <f t="shared" si="1"/>
        <v>3477000</v>
      </c>
      <c r="F14" s="14">
        <f t="shared" si="2"/>
        <v>0.11547310900201324</v>
      </c>
      <c r="G14" s="14">
        <f>SQRT(R10)</f>
        <v>7.7458375918941128E-2</v>
      </c>
      <c r="H14" s="11">
        <f t="shared" si="0"/>
        <v>1.4907762734769172</v>
      </c>
      <c r="I14" s="60"/>
      <c r="J14" s="46" t="s">
        <v>35</v>
      </c>
      <c r="K14" s="78">
        <v>2.2488E-3</v>
      </c>
      <c r="L14" s="79">
        <v>3.4832000000000001E-3</v>
      </c>
      <c r="M14" s="79">
        <v>3.2642000000000001E-3</v>
      </c>
      <c r="N14" s="79">
        <v>3.5044999999999998E-3</v>
      </c>
      <c r="O14" s="79">
        <v>3.9696000000000002E-3</v>
      </c>
      <c r="P14" s="79">
        <v>4.0502000000000003E-3</v>
      </c>
      <c r="Q14" s="79">
        <v>4.9160000000000002E-3</v>
      </c>
      <c r="R14" s="79">
        <v>2.3888999999999998E-3</v>
      </c>
      <c r="S14" s="79">
        <v>4.5447999999999999E-3</v>
      </c>
      <c r="T14" s="79">
        <v>3.8804999999999998E-3</v>
      </c>
      <c r="U14" s="79">
        <v>5.4701000000000003E-3</v>
      </c>
      <c r="V14" s="79">
        <v>4.7865E-3</v>
      </c>
      <c r="W14" s="79">
        <v>2.7575E-3</v>
      </c>
      <c r="X14" s="79">
        <v>2.5829999999999998E-3</v>
      </c>
      <c r="Y14" s="79">
        <v>4.0077999999999997E-3</v>
      </c>
      <c r="Z14" s="79">
        <v>4.6915999999999998E-3</v>
      </c>
      <c r="AA14" s="80">
        <v>4.5304999999999998E-3</v>
      </c>
      <c r="AB14" s="80">
        <v>-1.3349999999999999E-4</v>
      </c>
      <c r="AC14" s="81">
        <v>-2.1399000000000001E-3</v>
      </c>
    </row>
    <row r="15" spans="1:29" ht="17.399999999999999" customHeight="1" x14ac:dyDescent="0.45">
      <c r="A15" s="2" t="s">
        <v>7</v>
      </c>
      <c r="B15" s="21">
        <v>0</v>
      </c>
      <c r="C15" s="22">
        <v>14</v>
      </c>
      <c r="D15" s="11">
        <f>VLOOKUP(A15,スポット価格!A:B,2,FALSE)</f>
        <v>9.2829999999999995</v>
      </c>
      <c r="E15" s="13">
        <f t="shared" si="1"/>
        <v>0</v>
      </c>
      <c r="F15" s="14">
        <f t="shared" si="2"/>
        <v>5.5046859851341161E-2</v>
      </c>
      <c r="G15" s="14">
        <f>SQRT(S11)</f>
        <v>9.0175939141214384E-2</v>
      </c>
      <c r="H15" s="11">
        <f t="shared" si="0"/>
        <v>0.61043844262202218</v>
      </c>
      <c r="I15" s="60"/>
      <c r="J15" s="46" t="s">
        <v>30</v>
      </c>
      <c r="K15" s="78">
        <v>4.2997E-3</v>
      </c>
      <c r="L15" s="79">
        <v>2.8086999999999999E-3</v>
      </c>
      <c r="M15" s="79">
        <v>2.9318999999999999E-3</v>
      </c>
      <c r="N15" s="79">
        <v>2.9981999999999999E-3</v>
      </c>
      <c r="O15" s="79">
        <v>4.0477000000000004E-3</v>
      </c>
      <c r="P15" s="79">
        <v>3.5741000000000002E-3</v>
      </c>
      <c r="Q15" s="79">
        <v>3.3803000000000001E-3</v>
      </c>
      <c r="R15" s="79">
        <v>4.3229999999999996E-3</v>
      </c>
      <c r="S15" s="79">
        <v>4.0429000000000003E-3</v>
      </c>
      <c r="T15" s="79">
        <v>2.6435999999999999E-3</v>
      </c>
      <c r="U15" s="79">
        <v>2.4294999999999998E-3</v>
      </c>
      <c r="V15" s="79">
        <v>2.7575E-3</v>
      </c>
      <c r="W15" s="79">
        <v>4.7280000000000004E-3</v>
      </c>
      <c r="X15" s="79">
        <v>3.2710999999999999E-3</v>
      </c>
      <c r="Y15" s="79">
        <v>4.1370000000000001E-3</v>
      </c>
      <c r="Z15" s="79">
        <v>3.1710000000000002E-3</v>
      </c>
      <c r="AA15" s="80">
        <v>3.9594000000000001E-3</v>
      </c>
      <c r="AB15" s="80">
        <v>9.4099999999999997E-5</v>
      </c>
      <c r="AC15" s="81">
        <v>4.7699999999999999E-4</v>
      </c>
    </row>
    <row r="16" spans="1:29" ht="17.399999999999999" customHeight="1" x14ac:dyDescent="0.45">
      <c r="A16" s="2" t="s">
        <v>8</v>
      </c>
      <c r="B16" s="21">
        <v>0</v>
      </c>
      <c r="C16" s="22">
        <v>7</v>
      </c>
      <c r="D16" s="11">
        <f>VLOOKUP(A16,スポット価格!A:B,2,FALSE)</f>
        <v>7.6429999999999998</v>
      </c>
      <c r="E16" s="13">
        <f t="shared" si="1"/>
        <v>0</v>
      </c>
      <c r="F16" s="14">
        <f t="shared" si="2"/>
        <v>3.3429281695669243E-2</v>
      </c>
      <c r="G16" s="14">
        <f>SQRT(T12)</f>
        <v>6.431251822157176E-2</v>
      </c>
      <c r="H16" s="11">
        <f t="shared" si="0"/>
        <v>0.51979432029853812</v>
      </c>
      <c r="I16" s="60"/>
      <c r="J16" s="46" t="s">
        <v>34</v>
      </c>
      <c r="K16" s="78">
        <v>3.6335999999999999E-3</v>
      </c>
      <c r="L16" s="79">
        <v>2.4585000000000002E-3</v>
      </c>
      <c r="M16" s="79">
        <v>2.6503E-3</v>
      </c>
      <c r="N16" s="79">
        <v>2.4241000000000002E-3</v>
      </c>
      <c r="O16" s="79">
        <v>3.372E-3</v>
      </c>
      <c r="P16" s="79">
        <v>3.0934999999999999E-3</v>
      </c>
      <c r="Q16" s="79">
        <v>3.3722000000000001E-3</v>
      </c>
      <c r="R16" s="79">
        <v>3.6749999999999999E-3</v>
      </c>
      <c r="S16" s="79">
        <v>3.6736E-3</v>
      </c>
      <c r="T16" s="79">
        <v>2.3364000000000002E-3</v>
      </c>
      <c r="U16" s="79">
        <v>2.6913000000000002E-3</v>
      </c>
      <c r="V16" s="79">
        <v>2.5829999999999998E-3</v>
      </c>
      <c r="W16" s="79">
        <v>3.2710999999999999E-3</v>
      </c>
      <c r="X16" s="79">
        <v>2.9843000000000001E-3</v>
      </c>
      <c r="Y16" s="79">
        <v>3.0850000000000001E-3</v>
      </c>
      <c r="Z16" s="79">
        <v>2.7732999999999998E-3</v>
      </c>
      <c r="AA16" s="80">
        <v>3.8394000000000002E-3</v>
      </c>
      <c r="AB16" s="80">
        <v>-1.1909999999999999E-4</v>
      </c>
      <c r="AC16" s="81">
        <v>-6.3299999999999994E-5</v>
      </c>
    </row>
    <row r="17" spans="1:34" ht="17.399999999999999" customHeight="1" x14ac:dyDescent="0.45">
      <c r="A17" s="2" t="s">
        <v>9</v>
      </c>
      <c r="B17" s="21">
        <v>3500000</v>
      </c>
      <c r="C17" s="22">
        <v>1.6</v>
      </c>
      <c r="D17" s="11">
        <f>VLOOKUP(A17,スポット価格!A:B,2,FALSE)</f>
        <v>0.51800000000000002</v>
      </c>
      <c r="E17" s="13">
        <f t="shared" si="1"/>
        <v>1813000</v>
      </c>
      <c r="F17" s="14">
        <f t="shared" si="2"/>
        <v>0.11274131274131273</v>
      </c>
      <c r="G17" s="14">
        <f>SQRT(U13)</f>
        <v>9.5709456168134185E-2</v>
      </c>
      <c r="H17" s="11">
        <f t="shared" si="0"/>
        <v>1.1779537493480106</v>
      </c>
      <c r="I17" s="60"/>
      <c r="J17" s="46" t="s">
        <v>36</v>
      </c>
      <c r="K17" s="78">
        <v>3.3658E-3</v>
      </c>
      <c r="L17" s="79">
        <v>3.5517999999999999E-3</v>
      </c>
      <c r="M17" s="79">
        <v>3.9737000000000001E-3</v>
      </c>
      <c r="N17" s="79">
        <v>3.7556999999999998E-3</v>
      </c>
      <c r="O17" s="79">
        <v>5.4396999999999996E-3</v>
      </c>
      <c r="P17" s="79">
        <v>4.9645999999999996E-3</v>
      </c>
      <c r="Q17" s="79">
        <v>5.2843999999999999E-3</v>
      </c>
      <c r="R17" s="79">
        <v>3.4967000000000002E-3</v>
      </c>
      <c r="S17" s="79">
        <v>5.3347000000000004E-3</v>
      </c>
      <c r="T17" s="79">
        <v>3.5783999999999998E-3</v>
      </c>
      <c r="U17" s="79">
        <v>4.2316000000000003E-3</v>
      </c>
      <c r="V17" s="79">
        <v>4.0077999999999997E-3</v>
      </c>
      <c r="W17" s="79">
        <v>4.1370000000000001E-3</v>
      </c>
      <c r="X17" s="79">
        <v>3.0850000000000001E-3</v>
      </c>
      <c r="Y17" s="79">
        <v>8.0357999999999992E-3</v>
      </c>
      <c r="Z17" s="79">
        <v>5.5423E-3</v>
      </c>
      <c r="AA17" s="80">
        <v>5.6632999999999996E-3</v>
      </c>
      <c r="AB17" s="80">
        <v>1.5029999999999999E-4</v>
      </c>
      <c r="AC17" s="81">
        <v>-2.0979000000000002E-3</v>
      </c>
    </row>
    <row r="18" spans="1:34" ht="17.399999999999999" customHeight="1" x14ac:dyDescent="0.45">
      <c r="A18" s="2" t="s">
        <v>35</v>
      </c>
      <c r="B18" s="21">
        <v>0</v>
      </c>
      <c r="C18" s="22">
        <v>70</v>
      </c>
      <c r="D18" s="11">
        <f>VLOOKUP(A18,スポット価格!A:B,2,FALSE)</f>
        <v>43.18</v>
      </c>
      <c r="E18" s="13">
        <f t="shared" si="1"/>
        <v>0</v>
      </c>
      <c r="F18" s="14">
        <f t="shared" si="2"/>
        <v>5.917091245947198E-2</v>
      </c>
      <c r="G18" s="14">
        <f>SQRT(V14)</f>
        <v>6.9184535844363376E-2</v>
      </c>
      <c r="H18" s="11">
        <f t="shared" si="0"/>
        <v>0.8552621151145986</v>
      </c>
      <c r="I18" s="60"/>
      <c r="J18" s="46" t="s">
        <v>37</v>
      </c>
      <c r="K18" s="78">
        <v>2.1779E-3</v>
      </c>
      <c r="L18" s="79">
        <v>3.6917999999999999E-3</v>
      </c>
      <c r="M18" s="79">
        <v>3.8682999999999999E-3</v>
      </c>
      <c r="N18" s="79">
        <v>4.0534999999999998E-3</v>
      </c>
      <c r="O18" s="79">
        <v>5.0409000000000001E-3</v>
      </c>
      <c r="P18" s="79">
        <v>5.2712000000000002E-3</v>
      </c>
      <c r="Q18" s="79">
        <v>5.9328999999999996E-3</v>
      </c>
      <c r="R18" s="79">
        <v>2.3814999999999999E-3</v>
      </c>
      <c r="S18" s="79">
        <v>5.0670999999999997E-3</v>
      </c>
      <c r="T18" s="79">
        <v>3.9451E-3</v>
      </c>
      <c r="U18" s="79">
        <v>5.8151000000000001E-3</v>
      </c>
      <c r="V18" s="79">
        <v>4.6915999999999998E-3</v>
      </c>
      <c r="W18" s="79">
        <v>3.1710000000000002E-3</v>
      </c>
      <c r="X18" s="79">
        <v>2.7732999999999998E-3</v>
      </c>
      <c r="Y18" s="79">
        <v>5.5423E-3</v>
      </c>
      <c r="Z18" s="79">
        <v>6.8735999999999997E-3</v>
      </c>
      <c r="AA18" s="80">
        <v>5.3306999999999998E-3</v>
      </c>
      <c r="AB18" s="80">
        <v>-7.0199999999999999E-5</v>
      </c>
      <c r="AC18" s="81">
        <v>-2.9672000000000001E-3</v>
      </c>
    </row>
    <row r="19" spans="1:34" ht="17.399999999999999" customHeight="1" x14ac:dyDescent="0.45">
      <c r="A19" s="15" t="s">
        <v>30</v>
      </c>
      <c r="B19" s="23">
        <v>0</v>
      </c>
      <c r="C19" s="24">
        <v>37</v>
      </c>
      <c r="D19" s="17">
        <f>VLOOKUP(A19,スポット価格!A:B,2,FALSE)</f>
        <v>114.432</v>
      </c>
      <c r="E19" s="16">
        <f t="shared" si="1"/>
        <v>0</v>
      </c>
      <c r="F19" s="18">
        <f t="shared" si="2"/>
        <v>1.1801768736017897E-2</v>
      </c>
      <c r="G19" s="18">
        <f>SQRT(W15)</f>
        <v>6.8760453750684347E-2</v>
      </c>
      <c r="H19" s="17">
        <f t="shared" si="0"/>
        <v>0.17163599267115712</v>
      </c>
      <c r="I19" s="60"/>
      <c r="J19" s="1" t="s">
        <v>84</v>
      </c>
      <c r="K19" s="82">
        <v>3.8712999999999998E-3</v>
      </c>
      <c r="L19" s="80">
        <v>3.6776999999999999E-3</v>
      </c>
      <c r="M19" s="80">
        <v>4.1666999999999997E-3</v>
      </c>
      <c r="N19" s="80">
        <v>3.4069999999999999E-3</v>
      </c>
      <c r="O19" s="80">
        <v>6.3206E-3</v>
      </c>
      <c r="P19" s="80">
        <v>5.7315999999999999E-3</v>
      </c>
      <c r="Q19" s="80">
        <v>8.4510000000000002E-3</v>
      </c>
      <c r="R19" s="80">
        <v>3.9176000000000002E-3</v>
      </c>
      <c r="S19" s="80">
        <v>7.3377E-3</v>
      </c>
      <c r="T19" s="80">
        <v>4.0492999999999996E-3</v>
      </c>
      <c r="U19" s="80">
        <v>6.1571000000000004E-3</v>
      </c>
      <c r="V19" s="80">
        <v>4.5304999999999998E-3</v>
      </c>
      <c r="W19" s="80">
        <v>3.9594000000000001E-3</v>
      </c>
      <c r="X19" s="80">
        <v>3.8394000000000002E-3</v>
      </c>
      <c r="Y19" s="80">
        <v>5.6632999999999996E-3</v>
      </c>
      <c r="Z19" s="80">
        <v>5.3306999999999998E-3</v>
      </c>
      <c r="AA19" s="80">
        <v>1.3857899999999999E-2</v>
      </c>
      <c r="AB19" s="80">
        <v>1.6339999999999999E-4</v>
      </c>
      <c r="AC19" s="81">
        <v>-9.6468000000000005E-3</v>
      </c>
    </row>
    <row r="20" spans="1:34" ht="17.399999999999999" hidden="1" customHeight="1" x14ac:dyDescent="0.45">
      <c r="A20" s="2" t="s">
        <v>34</v>
      </c>
      <c r="B20" s="21">
        <v>0</v>
      </c>
      <c r="C20" s="22">
        <v>45</v>
      </c>
      <c r="D20" s="11">
        <f>VLOOKUP(A20,スポット価格!A:B,2,FALSE)</f>
        <v>125.49299999999999</v>
      </c>
      <c r="E20" s="13">
        <f t="shared" si="1"/>
        <v>0</v>
      </c>
      <c r="F20" s="14">
        <f t="shared" si="2"/>
        <v>1.3088379431522077E-2</v>
      </c>
      <c r="G20" s="14">
        <f>SQRT(X16)</f>
        <v>5.4628747011074674E-2</v>
      </c>
      <c r="H20" s="11">
        <f t="shared" si="0"/>
        <v>0.23958776555626876</v>
      </c>
      <c r="J20" s="1" t="s">
        <v>86</v>
      </c>
      <c r="K20" s="82">
        <v>6.2799999999999995E-5</v>
      </c>
      <c r="L20" s="80">
        <v>-4.6499999999999999E-5</v>
      </c>
      <c r="M20" s="80">
        <v>-2.69E-5</v>
      </c>
      <c r="N20" s="80">
        <v>-1.7430000000000001E-4</v>
      </c>
      <c r="O20" s="80">
        <v>-8.3300000000000005E-5</v>
      </c>
      <c r="P20" s="80">
        <v>-9.8900000000000005E-5</v>
      </c>
      <c r="Q20" s="80">
        <v>-4.49E-5</v>
      </c>
      <c r="R20" s="80">
        <v>6.4900000000000005E-5</v>
      </c>
      <c r="S20" s="80">
        <v>-3.3699999999999999E-5</v>
      </c>
      <c r="T20" s="80">
        <v>-1.281E-4</v>
      </c>
      <c r="U20" s="80">
        <v>-2.5080000000000002E-4</v>
      </c>
      <c r="V20" s="80">
        <v>-1.3349999999999999E-4</v>
      </c>
      <c r="W20" s="80">
        <v>9.4099999999999997E-5</v>
      </c>
      <c r="X20" s="80">
        <v>-1.1909999999999999E-4</v>
      </c>
      <c r="Y20" s="80">
        <v>1.5029999999999999E-4</v>
      </c>
      <c r="Z20" s="80">
        <v>-7.0199999999999999E-5</v>
      </c>
      <c r="AA20" s="80">
        <v>1.6339999999999999E-4</v>
      </c>
      <c r="AB20" s="80">
        <v>2.2247E-3</v>
      </c>
      <c r="AC20" s="81">
        <v>-1.2779999999999999E-4</v>
      </c>
    </row>
    <row r="21" spans="1:34" ht="17.399999999999999" hidden="1" customHeight="1" x14ac:dyDescent="0.5">
      <c r="A21" s="2" t="s">
        <v>36</v>
      </c>
      <c r="B21" s="21">
        <v>0.40952423646861374</v>
      </c>
      <c r="C21" s="22">
        <v>16</v>
      </c>
      <c r="D21" s="11">
        <f>VLOOKUP(A21,スポット価格!A:B,2,FALSE)</f>
        <v>16.38</v>
      </c>
      <c r="E21" s="13">
        <f t="shared" si="1"/>
        <v>6.7080069933558928</v>
      </c>
      <c r="F21" s="14">
        <f t="shared" si="2"/>
        <v>3.5653235653235658E-2</v>
      </c>
      <c r="G21" s="14">
        <f>SQRT(Y17)</f>
        <v>8.9642623790248344E-2</v>
      </c>
      <c r="H21" s="11">
        <f t="shared" si="0"/>
        <v>0.39772637330048954</v>
      </c>
      <c r="J21" s="31" t="s">
        <v>87</v>
      </c>
      <c r="K21" s="83">
        <v>1.9769000000000002E-3</v>
      </c>
      <c r="L21" s="84">
        <v>-9.301E-4</v>
      </c>
      <c r="M21" s="84">
        <v>-1.2390999999999999E-3</v>
      </c>
      <c r="N21" s="84">
        <v>-7.3439999999999996E-4</v>
      </c>
      <c r="O21" s="84">
        <v>-2.9670999999999999E-3</v>
      </c>
      <c r="P21" s="84">
        <v>-2.8728E-3</v>
      </c>
      <c r="Q21" s="84">
        <v>-5.8041999999999998E-3</v>
      </c>
      <c r="R21" s="84">
        <v>1.8201000000000001E-3</v>
      </c>
      <c r="S21" s="84">
        <v>-3.2003000000000001E-3</v>
      </c>
      <c r="T21" s="84">
        <v>-1.7198999999999999E-3</v>
      </c>
      <c r="U21" s="84">
        <v>-4.3438000000000001E-3</v>
      </c>
      <c r="V21" s="84">
        <v>-2.1399000000000001E-3</v>
      </c>
      <c r="W21" s="84">
        <v>4.7699999999999999E-4</v>
      </c>
      <c r="X21" s="84">
        <v>-6.3299999999999994E-5</v>
      </c>
      <c r="Y21" s="84">
        <v>-2.0979000000000002E-3</v>
      </c>
      <c r="Z21" s="84">
        <v>-2.9672000000000001E-3</v>
      </c>
      <c r="AA21" s="85">
        <v>-9.6468000000000005E-3</v>
      </c>
      <c r="AB21" s="85">
        <v>-1.2779999999999999E-4</v>
      </c>
      <c r="AC21" s="86">
        <v>1.18359E-2</v>
      </c>
    </row>
    <row r="22" spans="1:34" ht="17.399999999999999" hidden="1" customHeight="1" x14ac:dyDescent="0.5">
      <c r="A22" s="2" t="s">
        <v>37</v>
      </c>
      <c r="B22" s="21">
        <v>4.3843432033798552E-3</v>
      </c>
      <c r="C22" s="22">
        <v>4</v>
      </c>
      <c r="D22" s="11">
        <f>VLOOKUP(A22,スポット価格!A:B,2,FALSE)</f>
        <v>16.709</v>
      </c>
      <c r="E22" s="13">
        <f t="shared" si="1"/>
        <v>7.3257990585274005E-2</v>
      </c>
      <c r="F22" s="14">
        <f t="shared" si="2"/>
        <v>8.7378059728290148E-3</v>
      </c>
      <c r="G22" s="14">
        <f>SQRT(Z18)</f>
        <v>8.2907177011402336E-2</v>
      </c>
      <c r="H22" s="11">
        <f t="shared" si="0"/>
        <v>0.10539263653407585</v>
      </c>
      <c r="J22" s="61" ph="1"/>
      <c r="K22" s="62" ph="1"/>
      <c r="L22" s="62" ph="1"/>
      <c r="M22" s="62" ph="1"/>
      <c r="N22" s="62" ph="1"/>
      <c r="O22" s="62" ph="1"/>
      <c r="P22" s="62" ph="1"/>
      <c r="Q22" s="62" ph="1"/>
      <c r="R22" s="62" ph="1"/>
      <c r="S22" s="62" ph="1"/>
      <c r="T22" s="62" ph="1"/>
      <c r="U22" s="62" ph="1"/>
      <c r="V22" s="62" ph="1"/>
      <c r="W22" s="63" ph="1"/>
      <c r="X22" s="63" ph="1"/>
      <c r="Y22" s="63" ph="1"/>
      <c r="Z22" s="63" ph="1"/>
      <c r="AA22" s="64" ph="1"/>
      <c r="AB22" s="64" ph="1"/>
      <c r="AC22" s="64" ph="1"/>
      <c r="AD22" s="64" ph="1"/>
    </row>
    <row r="23" spans="1:34" ht="17.399999999999999" hidden="1" customHeight="1" x14ac:dyDescent="0.5">
      <c r="A23" s="2" t="s">
        <v>84</v>
      </c>
      <c r="B23" s="89">
        <v>0</v>
      </c>
      <c r="C23" s="29">
        <v>155</v>
      </c>
      <c r="D23" s="73">
        <v>31.55</v>
      </c>
      <c r="E23" s="13">
        <f>B23*D23*10000</f>
        <v>0</v>
      </c>
      <c r="F23" s="91">
        <f t="shared" si="2"/>
        <v>0.17931854199683042</v>
      </c>
      <c r="G23" s="14">
        <f>SQRT(AA19)</f>
        <v>0.11771958205838143</v>
      </c>
      <c r="H23" s="93">
        <f t="shared" si="0"/>
        <v>1.5232685918635001</v>
      </c>
      <c r="J23" s="61" ph="1"/>
      <c r="K23" s="62" ph="1"/>
      <c r="L23" s="62" ph="1"/>
      <c r="M23" s="62" ph="1"/>
      <c r="N23" s="62" ph="1"/>
      <c r="O23" s="62" ph="1"/>
      <c r="P23" s="62" ph="1"/>
      <c r="Q23" s="62" ph="1"/>
      <c r="R23" s="62" ph="1"/>
      <c r="S23" s="62" ph="1"/>
      <c r="T23" s="62" ph="1"/>
      <c r="U23" s="62" ph="1"/>
      <c r="V23" s="62" ph="1"/>
      <c r="W23" s="63" ph="1"/>
      <c r="X23" s="63" ph="1"/>
      <c r="Y23" s="63" ph="1"/>
      <c r="Z23" s="63" ph="1"/>
      <c r="AA23" s="64" ph="1"/>
      <c r="AB23" s="64" ph="1"/>
      <c r="AC23" s="64" ph="1"/>
      <c r="AD23" s="64" ph="1"/>
    </row>
    <row r="24" spans="1:34" ht="17.399999999999999" hidden="1" customHeight="1" x14ac:dyDescent="0.5">
      <c r="A24" s="2" t="s">
        <v>86</v>
      </c>
      <c r="B24" s="89">
        <v>0</v>
      </c>
      <c r="C24" s="29">
        <v>-464</v>
      </c>
      <c r="D24" s="73">
        <v>94.847999999999999</v>
      </c>
      <c r="E24" s="13">
        <f>B24*D24*100*D7</f>
        <v>0</v>
      </c>
      <c r="F24" s="91">
        <f>C24*365/D24/D7/100</f>
        <v>-0.10975841460578419</v>
      </c>
      <c r="G24" s="14">
        <f>SQRT(AB20)</f>
        <v>4.7166725559444976E-2</v>
      </c>
      <c r="H24" s="93">
        <f t="shared" si="0"/>
        <v>-2.3270306196569424</v>
      </c>
      <c r="J24" s="61" ph="1"/>
      <c r="K24" s="62" ph="1"/>
      <c r="L24" s="62" ph="1"/>
      <c r="M24" s="62" ph="1"/>
      <c r="N24" s="62" ph="1"/>
      <c r="O24" s="62" ph="1"/>
      <c r="P24" s="62" ph="1"/>
      <c r="Q24" s="62" ph="1"/>
      <c r="R24" s="62" ph="1"/>
      <c r="S24" s="62" ph="1"/>
      <c r="T24" s="62" ph="1"/>
      <c r="U24" s="62" ph="1"/>
      <c r="V24" s="62" ph="1"/>
      <c r="W24" s="63" ph="1"/>
      <c r="X24" s="63" ph="1"/>
      <c r="Y24" s="63" ph="1"/>
      <c r="Z24" s="63" ph="1"/>
      <c r="AA24" s="64" ph="1"/>
      <c r="AB24" s="64" ph="1"/>
      <c r="AC24" s="64" ph="1"/>
      <c r="AD24" s="64" ph="1"/>
    </row>
    <row r="25" spans="1:34" ht="17.399999999999999" hidden="1" customHeight="1" x14ac:dyDescent="0.5">
      <c r="A25" s="15" t="s">
        <v>87</v>
      </c>
      <c r="B25" s="90">
        <v>0</v>
      </c>
      <c r="C25" s="87">
        <v>-2831</v>
      </c>
      <c r="D25" s="88">
        <v>5.13</v>
      </c>
      <c r="E25" s="16">
        <f>B25*D25*D7*10000</f>
        <v>0</v>
      </c>
      <c r="F25" s="92">
        <f>C25*365/D25/D7/10000</f>
        <v>-0.12381422016051112</v>
      </c>
      <c r="G25" s="18">
        <f>SQRT(AC21)</f>
        <v>0.10879292256392417</v>
      </c>
      <c r="H25" s="94">
        <f t="shared" si="0"/>
        <v>-1.1380723786307037</v>
      </c>
      <c r="J25" s="61" ph="1"/>
      <c r="K25" s="62" ph="1"/>
      <c r="L25" s="62" ph="1"/>
      <c r="M25" s="62" ph="1"/>
      <c r="N25" s="62" ph="1"/>
      <c r="O25" s="62" ph="1"/>
      <c r="P25" s="62" ph="1"/>
      <c r="Q25" s="62" ph="1"/>
      <c r="R25" s="62" ph="1"/>
      <c r="S25" s="62" ph="1"/>
      <c r="T25" s="62" ph="1"/>
      <c r="U25" s="62" ph="1"/>
      <c r="V25" s="62" ph="1"/>
      <c r="W25" s="63" ph="1"/>
      <c r="X25" s="63" ph="1"/>
      <c r="Y25" s="63" ph="1"/>
      <c r="Z25" s="63" ph="1"/>
      <c r="AA25" s="64" ph="1"/>
      <c r="AB25" s="64" ph="1"/>
      <c r="AC25" s="64" ph="1"/>
      <c r="AD25" s="64" ph="1"/>
    </row>
    <row r="26" spans="1:34" ht="17.399999999999999" customHeight="1" x14ac:dyDescent="0.5">
      <c r="A26" s="2"/>
      <c r="B26" s="2"/>
      <c r="C26" s="2"/>
      <c r="D26" s="2"/>
      <c r="E26" s="2"/>
      <c r="F26" s="2"/>
      <c r="G26" s="2"/>
      <c r="H26" s="2"/>
      <c r="J26" s="61" ph="1"/>
      <c r="K26" s="56" t="s" ph="1">
        <v>81</v>
      </c>
      <c r="L26" s="57" t="s" ph="1">
        <v>82</v>
      </c>
      <c r="M26" s="58" t="s" ph="1">
        <v>83</v>
      </c>
      <c r="N26" s="62" ph="1"/>
      <c r="O26" s="62" ph="1"/>
      <c r="P26" s="62" ph="1"/>
      <c r="Q26" s="62" ph="1"/>
      <c r="R26" s="62" ph="1"/>
      <c r="S26" s="62" ph="1"/>
      <c r="T26" s="62" ph="1"/>
      <c r="U26" s="62" ph="1"/>
      <c r="V26" s="62" ph="1"/>
      <c r="W26" s="63" ph="1"/>
      <c r="X26" s="63" ph="1"/>
      <c r="Y26" s="63" ph="1"/>
      <c r="Z26" s="63" ph="1"/>
      <c r="AA26" s="64" ph="1"/>
      <c r="AB26" s="64" ph="1"/>
      <c r="AC26" s="64" ph="1"/>
      <c r="AD26" s="64" ph="1"/>
    </row>
    <row r="27" spans="1:34" ht="17.399999999999999" customHeight="1" x14ac:dyDescent="0.5">
      <c r="A27" s="27" t="s">
        <v>54</v>
      </c>
      <c r="B27" s="2"/>
      <c r="C27" s="2"/>
      <c r="D27" s="2"/>
      <c r="E27" s="2"/>
      <c r="F27" s="2"/>
      <c r="G27" s="2"/>
      <c r="H27" s="2"/>
      <c r="J27" s="61" ph="1"/>
      <c r="K27" s="59">
        <f t="array" ref="K27:K44">MMULT($K$3:$AC$21, E7:E25)</f>
        <v>4036.0595103356718</v>
      </c>
      <c r="L27" s="59">
        <f t="shared" ref="L27:L42" si="3">K27*E7</f>
        <v>-7879227664.553381</v>
      </c>
      <c r="M27" s="66">
        <f>L27/$D$32/$D$32</f>
        <v>-0.31984672141547826</v>
      </c>
      <c r="N27" s="67" ph="1"/>
      <c r="O27" s="67" ph="1"/>
      <c r="P27" s="67" ph="1"/>
      <c r="Q27" s="67" ph="1"/>
      <c r="R27" s="67" ph="1"/>
      <c r="S27" s="67" ph="1"/>
      <c r="T27" s="67" ph="1"/>
      <c r="U27" s="67" ph="1"/>
      <c r="V27" s="67" ph="1"/>
      <c r="W27" s="68" ph="1"/>
      <c r="X27" s="68" ph="1"/>
      <c r="Y27" s="68" ph="1"/>
      <c r="Z27" s="68" ph="1"/>
      <c r="AA27" s="71" ph="1"/>
      <c r="AB27" s="71" ph="1"/>
      <c r="AC27" s="71" ph="1"/>
      <c r="AD27" s="71" ph="1"/>
      <c r="AE27" s="72"/>
      <c r="AF27" s="72"/>
      <c r="AG27" s="72"/>
      <c r="AH27" s="72"/>
    </row>
    <row r="28" spans="1:34" ht="17.399999999999999" customHeight="1" x14ac:dyDescent="0.5">
      <c r="A28" s="5"/>
      <c r="B28" s="6" t="s">
        <v>57</v>
      </c>
      <c r="C28" s="6" t="s">
        <v>58</v>
      </c>
      <c r="D28" s="6" t="s">
        <v>59</v>
      </c>
      <c r="E28" s="2"/>
      <c r="F28" s="2"/>
      <c r="G28" s="2"/>
      <c r="H28" s="2"/>
      <c r="J28" s="61" ph="1"/>
      <c r="K28" s="59">
        <v>2214.2431696205072</v>
      </c>
      <c r="L28" s="59">
        <f t="shared" si="3"/>
        <v>-6157909895.6572638</v>
      </c>
      <c r="M28" s="66">
        <f t="shared" ref="M28:M42" si="4">L28/$D$32/$D$32</f>
        <v>-0.24997212604460872</v>
      </c>
      <c r="N28" s="67" ph="1"/>
      <c r="O28" s="67" ph="1"/>
      <c r="P28" s="67" ph="1"/>
      <c r="Q28" s="67" ph="1"/>
      <c r="R28" s="67" ph="1"/>
      <c r="S28" s="67" ph="1"/>
      <c r="T28" s="67" ph="1"/>
      <c r="U28" s="67" ph="1"/>
      <c r="V28" s="67" ph="1"/>
      <c r="W28" s="68" ph="1"/>
      <c r="X28" s="68" ph="1"/>
      <c r="Y28" s="68" ph="1"/>
      <c r="Z28" s="68" ph="1"/>
      <c r="AA28" s="71" ph="1"/>
      <c r="AB28" s="71" ph="1"/>
      <c r="AC28" s="71" ph="1"/>
      <c r="AD28" s="71" ph="1"/>
      <c r="AE28" s="72"/>
      <c r="AF28" s="72"/>
      <c r="AG28" s="72"/>
      <c r="AH28" s="72"/>
    </row>
    <row r="29" spans="1:34" ht="17.399999999999999" customHeight="1" x14ac:dyDescent="0.5">
      <c r="A29" s="5" t="s">
        <v>60</v>
      </c>
      <c r="B29" s="12">
        <f>SUMPRODUCT(B7:B22,C7:C22)/10000+B23*C23+B24*C24+B25*C25</f>
        <v>1374.7014815955272</v>
      </c>
      <c r="C29" s="28">
        <f>B29*365/12</f>
        <v>41813.83673186395</v>
      </c>
      <c r="D29" s="28">
        <f>B29*365</f>
        <v>501766.0407823674</v>
      </c>
      <c r="E29" s="2"/>
      <c r="F29" s="2"/>
      <c r="G29" s="2"/>
      <c r="H29" s="2"/>
      <c r="J29" s="61" ph="1"/>
      <c r="K29" s="59">
        <v>3140.338495327745</v>
      </c>
      <c r="L29" s="59">
        <f t="shared" si="3"/>
        <v>0</v>
      </c>
      <c r="M29" s="66">
        <f t="shared" si="4"/>
        <v>0</v>
      </c>
      <c r="N29" s="67" ph="1"/>
      <c r="O29" s="67" ph="1"/>
      <c r="P29" s="67" ph="1"/>
      <c r="Q29" s="67" ph="1"/>
      <c r="R29" s="67" ph="1"/>
      <c r="S29" s="67" ph="1"/>
      <c r="T29" s="67" ph="1"/>
      <c r="U29" s="67" ph="1"/>
      <c r="V29" s="67" ph="1"/>
      <c r="W29" s="68" ph="1"/>
      <c r="X29" s="68" ph="1"/>
      <c r="Y29" s="68" ph="1"/>
      <c r="Z29" s="68" ph="1"/>
      <c r="AA29" s="71" ph="1"/>
      <c r="AB29" s="71" ph="1"/>
      <c r="AC29" s="71" ph="1"/>
      <c r="AD29" s="71" ph="1"/>
      <c r="AE29" s="72"/>
      <c r="AF29" s="72"/>
      <c r="AG29" s="72"/>
      <c r="AH29" s="72"/>
    </row>
    <row r="30" spans="1:34" ht="17.399999999999999" customHeight="1" x14ac:dyDescent="0.5">
      <c r="A30" s="27" t="s">
        <v>66</v>
      </c>
      <c r="B30" s="2"/>
      <c r="C30" s="2"/>
      <c r="D30" s="2"/>
      <c r="E30" s="2"/>
      <c r="F30" s="2"/>
      <c r="G30" s="2"/>
      <c r="H30" s="2"/>
      <c r="J30" s="61" ph="1"/>
      <c r="K30" s="59">
        <v>2085.451550078757</v>
      </c>
      <c r="L30" s="59">
        <f t="shared" si="3"/>
        <v>0</v>
      </c>
      <c r="M30" s="66">
        <f t="shared" si="4"/>
        <v>0</v>
      </c>
      <c r="N30" s="67" ph="1"/>
      <c r="O30" s="67" ph="1"/>
      <c r="P30" s="67" ph="1"/>
      <c r="Q30" s="67" ph="1"/>
      <c r="R30" s="67" ph="1"/>
      <c r="S30" s="67" ph="1"/>
      <c r="T30" s="67" ph="1"/>
      <c r="U30" s="67" ph="1"/>
      <c r="V30" s="67" ph="1"/>
      <c r="W30" s="68" ph="1"/>
      <c r="X30" s="68" ph="1"/>
      <c r="Y30" s="68" ph="1"/>
      <c r="Z30" s="68" ph="1"/>
      <c r="AA30" s="71" ph="1"/>
      <c r="AB30" s="71" ph="1"/>
      <c r="AC30" s="71" ph="1"/>
      <c r="AD30" s="71" ph="1"/>
      <c r="AE30" s="72"/>
      <c r="AF30" s="72"/>
      <c r="AG30" s="72"/>
      <c r="AH30" s="72"/>
    </row>
    <row r="31" spans="1:34" ht="17.399999999999999" customHeight="1" x14ac:dyDescent="0.5">
      <c r="A31" s="5"/>
      <c r="B31" s="6" t="s">
        <v>57</v>
      </c>
      <c r="C31" s="6" t="s">
        <v>58</v>
      </c>
      <c r="D31" s="6" t="s">
        <v>59</v>
      </c>
      <c r="E31" s="2"/>
      <c r="F31" s="2"/>
      <c r="G31" s="2"/>
      <c r="H31" s="2"/>
      <c r="J31" s="61" ph="1"/>
      <c r="K31" s="59">
        <v>5324.9046243619532</v>
      </c>
      <c r="L31" s="59">
        <f t="shared" si="3"/>
        <v>49256.162272930313</v>
      </c>
      <c r="M31" s="66">
        <f t="shared" si="4"/>
        <v>1.9994881076200686E-6</v>
      </c>
      <c r="N31" s="67" ph="1"/>
      <c r="O31" s="67" ph="1"/>
      <c r="P31" s="67" ph="1"/>
      <c r="Q31" s="67" ph="1"/>
      <c r="R31" s="67" ph="1"/>
      <c r="S31" s="67" ph="1"/>
      <c r="T31" s="67" ph="1"/>
      <c r="U31" s="67" ph="1"/>
      <c r="V31" s="67" ph="1"/>
      <c r="W31" s="68" ph="1"/>
      <c r="X31" s="68" ph="1"/>
      <c r="Y31" s="68" ph="1"/>
      <c r="Z31" s="68" ph="1"/>
      <c r="AA31" s="71" ph="1"/>
      <c r="AB31" s="71" ph="1"/>
      <c r="AC31" s="71" ph="1"/>
      <c r="AD31" s="71" ph="1"/>
      <c r="AE31" s="72"/>
      <c r="AF31" s="72"/>
      <c r="AG31" s="72"/>
      <c r="AH31" s="72"/>
    </row>
    <row r="32" spans="1:34" ht="17.399999999999999" customHeight="1" x14ac:dyDescent="0.5">
      <c r="A32" s="5" t="s">
        <v>61</v>
      </c>
      <c r="B32" s="12">
        <f t="array" ref="B32">SQRT(MMULT(MMULT(TRANSPOSE($E$7:$E$25), $K$3:$AC$21), スワップ計算_GMOクリック_50!$E$7:$E$25)/252)</f>
        <v>9887.1381525823144</v>
      </c>
      <c r="C32" s="12">
        <f t="array" ref="C32">SQRT(MMULT(MMULT(TRANSPOSE($E$7:$E$25), $K$3:$AC$21), スワップ計算_GMOクリック_50!$E$7:$E$25)/12)</f>
        <v>45308.558990694306</v>
      </c>
      <c r="D32" s="12">
        <f t="array" ref="D32">SQRT(MMULT(MMULT(TRANSPOSE($E$7:$E$25), $K$3:$AC$21), スワップ計算_GMOクリック_50!$E$7:$E$25)/1)</f>
        <v>156953.45237922837</v>
      </c>
      <c r="E32" s="2"/>
      <c r="F32" s="2"/>
      <c r="G32" s="2"/>
      <c r="H32" s="2"/>
      <c r="J32" s="61" ph="1"/>
      <c r="K32" s="59">
        <v>4839.929443844444</v>
      </c>
      <c r="L32" s="59">
        <f t="shared" si="3"/>
        <v>0</v>
      </c>
      <c r="M32" s="66">
        <f t="shared" si="4"/>
        <v>0</v>
      </c>
      <c r="N32" s="67" ph="1"/>
      <c r="O32" s="67" ph="1"/>
      <c r="P32" s="67" ph="1"/>
      <c r="Q32" s="67" ph="1"/>
      <c r="R32" s="67" ph="1"/>
      <c r="S32" s="67" ph="1"/>
      <c r="T32" s="67" ph="1"/>
      <c r="U32" s="67" ph="1"/>
      <c r="V32" s="67" ph="1"/>
      <c r="W32" s="68" ph="1"/>
      <c r="X32" s="68" ph="1"/>
      <c r="Y32" s="68" ph="1"/>
      <c r="Z32" s="68" ph="1"/>
      <c r="AA32" s="71" ph="1"/>
      <c r="AB32" s="71" ph="1"/>
      <c r="AC32" s="71" ph="1"/>
      <c r="AD32" s="71" ph="1"/>
      <c r="AE32" s="72"/>
      <c r="AF32" s="72"/>
      <c r="AG32" s="72"/>
      <c r="AH32" s="72"/>
    </row>
    <row r="33" spans="1:34" ht="17.399999999999999" customHeight="1" x14ac:dyDescent="0.5">
      <c r="A33" s="27" t="s">
        <v>65</v>
      </c>
      <c r="B33" s="2"/>
      <c r="C33" s="2"/>
      <c r="D33" s="2"/>
      <c r="E33" s="2"/>
      <c r="F33" s="2"/>
      <c r="G33" s="2"/>
      <c r="H33" s="2"/>
      <c r="J33" s="61" ph="1"/>
      <c r="K33" s="59">
        <v>8601.2186537998568</v>
      </c>
      <c r="L33" s="59">
        <f t="shared" si="3"/>
        <v>0</v>
      </c>
      <c r="M33" s="66">
        <f t="shared" si="4"/>
        <v>0</v>
      </c>
      <c r="N33" s="67" ph="1"/>
      <c r="O33" s="67" ph="1"/>
      <c r="P33" s="67" ph="1"/>
      <c r="Q33" s="67" ph="1"/>
      <c r="R33" s="67" ph="1"/>
      <c r="S33" s="67" ph="1"/>
      <c r="T33" s="67" ph="1"/>
      <c r="U33" s="67" ph="1"/>
      <c r="V33" s="67" ph="1"/>
      <c r="W33" s="68" ph="1"/>
      <c r="X33" s="68" ph="1"/>
      <c r="Y33" s="68" ph="1"/>
      <c r="Z33" s="68" ph="1"/>
      <c r="AA33" s="71" ph="1"/>
      <c r="AB33" s="71" ph="1"/>
      <c r="AC33" s="71" ph="1"/>
      <c r="AD33" s="71" ph="1"/>
      <c r="AE33" s="72"/>
      <c r="AF33" s="72"/>
      <c r="AG33" s="72"/>
      <c r="AH33" s="72"/>
    </row>
    <row r="34" spans="1:34" ht="17.399999999999999" customHeight="1" x14ac:dyDescent="0.5">
      <c r="A34" s="5"/>
      <c r="B34" s="6"/>
      <c r="C34" s="6"/>
      <c r="D34" s="6" t="s">
        <v>59</v>
      </c>
      <c r="E34" s="2"/>
      <c r="F34" s="2"/>
      <c r="G34" s="2"/>
      <c r="H34" s="2"/>
      <c r="J34" s="61" ph="1"/>
      <c r="K34" s="59">
        <v>6315.1274720603869</v>
      </c>
      <c r="L34" s="59">
        <f t="shared" si="3"/>
        <v>21957698220.353966</v>
      </c>
      <c r="M34" s="66">
        <f t="shared" si="4"/>
        <v>0.8913434266160134</v>
      </c>
      <c r="N34" s="67" ph="1"/>
      <c r="O34" s="67" ph="1"/>
      <c r="P34" s="67" ph="1"/>
      <c r="Q34" s="67" ph="1"/>
      <c r="R34" s="67" ph="1"/>
      <c r="S34" s="67" ph="1"/>
      <c r="T34" s="67" ph="1"/>
      <c r="U34" s="67" ph="1"/>
      <c r="V34" s="67" ph="1"/>
      <c r="W34" s="68" ph="1"/>
      <c r="X34" s="68" ph="1"/>
      <c r="Y34" s="68" ph="1"/>
      <c r="Z34" s="68" ph="1"/>
      <c r="AA34" s="71" ph="1"/>
      <c r="AB34" s="71" ph="1"/>
      <c r="AC34" s="71" ph="1"/>
      <c r="AD34" s="71" ph="1"/>
      <c r="AE34" s="72"/>
      <c r="AF34" s="72"/>
      <c r="AG34" s="72"/>
      <c r="AH34" s="72"/>
    </row>
    <row r="35" spans="1:34" ht="17.399999999999999" customHeight="1" x14ac:dyDescent="0.5">
      <c r="A35" s="5" t="s">
        <v>65</v>
      </c>
      <c r="B35" s="12"/>
      <c r="C35" s="12"/>
      <c r="D35" s="26">
        <f>D29/D32</f>
        <v>3.1969098683475181</v>
      </c>
      <c r="E35" s="2"/>
      <c r="F35" s="2"/>
      <c r="G35" s="2"/>
      <c r="H35" s="2"/>
      <c r="J35" s="61" ph="1"/>
      <c r="K35" s="59">
        <v>6641.4127057042697</v>
      </c>
      <c r="L35" s="59">
        <f t="shared" si="3"/>
        <v>0</v>
      </c>
      <c r="M35" s="66">
        <f t="shared" si="4"/>
        <v>0</v>
      </c>
      <c r="N35" s="67" ph="1"/>
      <c r="O35" s="67" ph="1"/>
      <c r="P35" s="67" ph="1"/>
      <c r="Q35" s="67" ph="1"/>
      <c r="R35" s="67" ph="1"/>
      <c r="S35" s="67" ph="1"/>
      <c r="T35" s="67" ph="1"/>
      <c r="U35" s="67" ph="1"/>
      <c r="V35" s="67" ph="1"/>
      <c r="W35" s="68" ph="1"/>
      <c r="X35" s="68" ph="1"/>
      <c r="Y35" s="68" ph="1"/>
      <c r="Z35" s="68" ph="1"/>
      <c r="AA35" s="71" ph="1"/>
      <c r="AB35" s="71" ph="1"/>
      <c r="AC35" s="71" ph="1"/>
      <c r="AD35" s="71" ph="1"/>
      <c r="AE35" s="72"/>
      <c r="AF35" s="72"/>
      <c r="AG35" s="72"/>
      <c r="AH35" s="72"/>
    </row>
    <row r="36" spans="1:34" ht="17.399999999999999" customHeight="1" x14ac:dyDescent="0.5">
      <c r="A36" s="2"/>
      <c r="B36" s="2"/>
      <c r="C36" s="2"/>
      <c r="D36" s="2"/>
      <c r="E36" s="2"/>
      <c r="F36" s="2"/>
      <c r="G36" s="2"/>
      <c r="H36" s="2"/>
      <c r="J36" s="61" ph="1"/>
      <c r="K36" s="59">
        <v>2839.2230895131343</v>
      </c>
      <c r="L36" s="59">
        <f t="shared" si="3"/>
        <v>0</v>
      </c>
      <c r="M36" s="66">
        <f t="shared" si="4"/>
        <v>0</v>
      </c>
      <c r="N36" s="67" ph="1"/>
      <c r="O36" s="67" ph="1"/>
      <c r="P36" s="67" ph="1"/>
      <c r="Q36" s="67" ph="1"/>
      <c r="R36" s="67" ph="1"/>
      <c r="S36" s="67" ph="1"/>
      <c r="T36" s="67" ph="1"/>
      <c r="U36" s="67" ph="1"/>
      <c r="V36" s="67" ph="1"/>
      <c r="W36" s="68" ph="1"/>
      <c r="X36" s="68" ph="1"/>
      <c r="Y36" s="68" ph="1"/>
      <c r="Z36" s="68" ph="1"/>
      <c r="AA36" s="71" ph="1"/>
      <c r="AB36" s="71" ph="1"/>
      <c r="AC36" s="71" ph="1"/>
      <c r="AD36" s="71" ph="1"/>
      <c r="AE36" s="72"/>
      <c r="AF36" s="72"/>
      <c r="AG36" s="72"/>
      <c r="AH36" s="72"/>
    </row>
    <row r="37" spans="1:34" ht="17.399999999999999" customHeight="1" x14ac:dyDescent="0.5">
      <c r="A37" s="2"/>
      <c r="B37" s="2"/>
      <c r="C37" s="2"/>
      <c r="D37" s="2"/>
      <c r="E37" s="2"/>
      <c r="F37" s="2"/>
      <c r="G37" s="2"/>
      <c r="H37" s="2"/>
      <c r="J37" s="65" ph="1"/>
      <c r="K37" s="69">
        <v>9218.8380025122096</v>
      </c>
      <c r="L37" s="59">
        <f t="shared" si="3"/>
        <v>16713753298.554636</v>
      </c>
      <c r="M37" s="66">
        <f t="shared" si="4"/>
        <v>0.67847248774640589</v>
      </c>
      <c r="N37" s="68" ph="1"/>
      <c r="O37" s="68" ph="1"/>
      <c r="P37" s="68" ph="1"/>
      <c r="Q37" s="68" ph="1"/>
      <c r="R37" s="68" ph="1"/>
      <c r="S37" s="68" ph="1"/>
      <c r="T37" s="68" ph="1"/>
      <c r="U37" s="68" ph="1"/>
      <c r="V37" s="68" ph="1"/>
      <c r="W37" s="68" ph="1"/>
      <c r="X37" s="68" ph="1"/>
      <c r="Y37" s="68" ph="1"/>
      <c r="Z37" s="68" ph="1"/>
      <c r="AA37" s="71" ph="1"/>
      <c r="AB37" s="71" ph="1"/>
      <c r="AC37" s="71" ph="1"/>
      <c r="AD37" s="71" ph="1"/>
      <c r="AE37" s="72"/>
      <c r="AF37" s="72"/>
      <c r="AG37" s="72"/>
      <c r="AH37" s="72"/>
    </row>
    <row r="38" spans="1:34" ht="17.399999999999999" customHeight="1" x14ac:dyDescent="0.5">
      <c r="A38" s="2"/>
      <c r="B38" s="2"/>
      <c r="C38" s="2"/>
      <c r="D38" s="2"/>
      <c r="E38" s="2"/>
      <c r="F38" s="2"/>
      <c r="G38" s="2"/>
      <c r="H38" s="2"/>
      <c r="J38" s="65" ph="1"/>
      <c r="K38" s="69">
        <v>4146.4992530398977</v>
      </c>
      <c r="L38" s="59">
        <f t="shared" si="3"/>
        <v>0</v>
      </c>
      <c r="M38" s="66">
        <f t="shared" si="4"/>
        <v>0</v>
      </c>
      <c r="N38" s="68" ph="1"/>
      <c r="O38" s="68" ph="1"/>
      <c r="P38" s="68" ph="1"/>
      <c r="Q38" s="68" ph="1"/>
      <c r="R38" s="68" ph="1"/>
      <c r="S38" s="68" ph="1"/>
      <c r="T38" s="68" ph="1"/>
      <c r="U38" s="68" ph="1"/>
      <c r="V38" s="68" ph="1"/>
      <c r="W38" s="68" ph="1"/>
      <c r="X38" s="68" ph="1"/>
      <c r="Y38" s="68" ph="1"/>
      <c r="Z38" s="68" ph="1"/>
      <c r="AA38" s="71" ph="1"/>
      <c r="AB38" s="71" ph="1"/>
      <c r="AC38" s="71" ph="1"/>
      <c r="AD38" s="71" ph="1"/>
      <c r="AE38" s="72"/>
      <c r="AF38" s="72"/>
      <c r="AG38" s="72"/>
      <c r="AH38" s="72"/>
    </row>
    <row r="39" spans="1:34" ht="26.4" x14ac:dyDescent="0.5">
      <c r="A39" s="2"/>
      <c r="B39" s="2"/>
      <c r="C39" s="2"/>
      <c r="D39" s="2"/>
      <c r="E39" s="2"/>
      <c r="F39" s="2"/>
      <c r="G39" s="2"/>
      <c r="H39" s="2"/>
      <c r="J39" s="65" ph="1"/>
      <c r="K39" s="69">
        <v>3230.7900960549518</v>
      </c>
      <c r="L39" s="59">
        <f t="shared" si="3"/>
        <v>0</v>
      </c>
      <c r="M39" s="66">
        <f t="shared" si="4"/>
        <v>0</v>
      </c>
      <c r="N39" s="68" ph="1"/>
      <c r="O39" s="68" ph="1"/>
      <c r="P39" s="68" ph="1"/>
      <c r="Q39" s="68" ph="1"/>
      <c r="R39" s="68" ph="1"/>
      <c r="S39" s="68" ph="1"/>
      <c r="T39" s="68" ph="1"/>
      <c r="U39" s="68" ph="1"/>
      <c r="V39" s="68" ph="1"/>
      <c r="W39" s="68" ph="1"/>
      <c r="X39" s="68" ph="1"/>
      <c r="Y39" s="68" ph="1"/>
      <c r="Z39" s="68" ph="1"/>
      <c r="AA39" s="71" ph="1"/>
      <c r="AB39" s="71" ph="1"/>
      <c r="AC39" s="71" ph="1"/>
      <c r="AD39" s="71" ph="1"/>
      <c r="AE39" s="72"/>
      <c r="AF39" s="72"/>
      <c r="AG39" s="72"/>
      <c r="AH39" s="72"/>
    </row>
    <row r="40" spans="1:34" ht="26.4" x14ac:dyDescent="0.5">
      <c r="A40" s="2"/>
      <c r="B40" s="2"/>
      <c r="C40" s="2"/>
      <c r="D40" s="2"/>
      <c r="E40" s="2"/>
      <c r="F40" s="2"/>
      <c r="G40" s="2"/>
      <c r="H40" s="2"/>
      <c r="J40" s="65" ph="1"/>
      <c r="K40" s="69">
        <v>3726.6118675710745</v>
      </c>
      <c r="L40" s="59">
        <f t="shared" si="3"/>
        <v>0</v>
      </c>
      <c r="M40" s="66">
        <f t="shared" si="4"/>
        <v>0</v>
      </c>
      <c r="N40" s="68" ph="1"/>
      <c r="O40" s="68" ph="1"/>
      <c r="P40" s="68" ph="1"/>
      <c r="Q40" s="68" ph="1"/>
      <c r="R40" s="68" ph="1"/>
      <c r="S40" s="68" ph="1"/>
      <c r="T40" s="68" ph="1"/>
      <c r="U40" s="68" ph="1"/>
      <c r="V40" s="68" ph="1"/>
      <c r="W40" s="68" ph="1"/>
      <c r="X40" s="68" ph="1"/>
      <c r="Y40" s="68" ph="1"/>
      <c r="Z40" s="68" ph="1"/>
      <c r="AA40" s="71" ph="1"/>
      <c r="AB40" s="71" ph="1"/>
      <c r="AC40" s="71" ph="1"/>
      <c r="AD40" s="71" ph="1"/>
      <c r="AE40" s="72"/>
      <c r="AF40" s="72"/>
      <c r="AG40" s="72"/>
      <c r="AH40" s="72"/>
    </row>
    <row r="41" spans="1:34" ht="26.4" x14ac:dyDescent="0.5">
      <c r="A41" s="2"/>
      <c r="B41" s="2"/>
      <c r="C41" s="2"/>
      <c r="D41" s="2"/>
      <c r="E41" s="2"/>
      <c r="F41" s="2"/>
      <c r="G41" s="2"/>
      <c r="H41" s="2"/>
      <c r="J41" s="64" ph="1"/>
      <c r="K41" s="70">
        <v>3381.5640108569842</v>
      </c>
      <c r="L41" s="59">
        <f t="shared" si="3"/>
        <v>22683.555033309251</v>
      </c>
      <c r="M41" s="66">
        <f t="shared" si="4"/>
        <v>9.2080861428729701E-7</v>
      </c>
      <c r="N41" s="71" ph="1"/>
      <c r="O41" s="71" ph="1"/>
      <c r="P41" s="71" ph="1"/>
      <c r="Q41" s="71" ph="1"/>
      <c r="R41" s="71" ph="1"/>
      <c r="S41" s="71" ph="1"/>
      <c r="T41" s="71" ph="1"/>
      <c r="U41" s="71" ph="1"/>
      <c r="V41" s="71" ph="1"/>
      <c r="W41" s="71" ph="1"/>
      <c r="X41" s="71" ph="1"/>
      <c r="Y41" s="71" ph="1"/>
      <c r="Z41" s="71" ph="1"/>
      <c r="AA41" s="71" ph="1"/>
      <c r="AB41" s="71" ph="1"/>
      <c r="AC41" s="71" ph="1"/>
      <c r="AD41" s="71" ph="1"/>
      <c r="AE41" s="72"/>
      <c r="AF41" s="72"/>
      <c r="AG41" s="72"/>
      <c r="AH41" s="72"/>
    </row>
    <row r="42" spans="1:34" ht="26.4" x14ac:dyDescent="0.5">
      <c r="A42" s="2"/>
      <c r="B42" s="2"/>
      <c r="C42" s="2"/>
      <c r="D42" s="2"/>
      <c r="E42" s="2"/>
      <c r="F42" s="2"/>
      <c r="G42" s="2"/>
      <c r="H42" s="2"/>
      <c r="J42" s="64" ph="1"/>
      <c r="K42" s="70">
        <v>4304.5603762104074</v>
      </c>
      <c r="L42" s="59">
        <f t="shared" si="3"/>
        <v>315.34344351416553</v>
      </c>
      <c r="M42" s="66">
        <f t="shared" si="4"/>
        <v>1.2800945831483354E-8</v>
      </c>
      <c r="N42" s="71" ph="1"/>
      <c r="O42" s="71" ph="1"/>
      <c r="P42" s="71" ph="1"/>
      <c r="Q42" s="71" ph="1"/>
      <c r="R42" s="71" ph="1"/>
      <c r="S42" s="71" ph="1"/>
      <c r="T42" s="71" ph="1"/>
      <c r="U42" s="71" ph="1"/>
      <c r="V42" s="71" ph="1"/>
      <c r="W42" s="71" ph="1"/>
      <c r="X42" s="71" ph="1"/>
      <c r="Y42" s="71" ph="1"/>
      <c r="Z42" s="71" ph="1"/>
      <c r="AA42" s="71" ph="1"/>
      <c r="AB42" s="71" ph="1"/>
      <c r="AC42" s="71" ph="1"/>
      <c r="AD42" s="71" ph="1"/>
      <c r="AE42" s="72"/>
      <c r="AF42" s="72"/>
      <c r="AG42" s="72"/>
      <c r="AH42" s="72"/>
    </row>
    <row r="43" spans="1:34" ht="26.4" x14ac:dyDescent="0.5">
      <c r="J43" s="64" ph="1"/>
      <c r="K43" s="70">
        <v>6998.9823195654417</v>
      </c>
      <c r="L43" s="59">
        <f t="shared" ref="L43:L44" si="5">K43*E24</f>
        <v>0</v>
      </c>
      <c r="M43" s="66">
        <f t="shared" ref="M43:M44" si="6">L43/$D$32/$D$32</f>
        <v>0</v>
      </c>
      <c r="N43" s="71" ph="1"/>
      <c r="O43" s="71" ph="1"/>
      <c r="P43" s="71" ph="1"/>
      <c r="Q43" s="71" ph="1"/>
      <c r="R43" s="71" ph="1"/>
      <c r="S43" s="71" ph="1"/>
      <c r="T43" s="71" ph="1"/>
      <c r="U43" s="71" ph="1"/>
      <c r="V43" s="71" ph="1"/>
      <c r="W43" s="71" ph="1"/>
      <c r="X43" s="71" ph="1"/>
      <c r="Y43" s="71" ph="1"/>
      <c r="Z43" s="71" ph="1"/>
      <c r="AA43" s="71" ph="1"/>
      <c r="AB43" s="71" ph="1"/>
      <c r="AC43" s="71" ph="1"/>
      <c r="AD43" s="71" ph="1"/>
      <c r="AE43" s="72"/>
      <c r="AF43" s="72"/>
      <c r="AG43" s="72"/>
      <c r="AH43" s="72"/>
    </row>
    <row r="44" spans="1:34" ht="26.4" x14ac:dyDescent="0.5">
      <c r="J44" s="64" ph="1"/>
      <c r="K44" s="70">
        <v>-222.32293736668856</v>
      </c>
      <c r="L44" s="59">
        <f t="shared" si="5"/>
        <v>0</v>
      </c>
      <c r="M44" s="66">
        <f t="shared" si="6"/>
        <v>0</v>
      </c>
      <c r="N44" s="71" ph="1"/>
      <c r="O44" s="71" ph="1"/>
      <c r="P44" s="71" ph="1"/>
      <c r="Q44" s="71" ph="1"/>
      <c r="R44" s="71" ph="1"/>
      <c r="S44" s="71" ph="1"/>
      <c r="T44" s="71" ph="1"/>
      <c r="U44" s="71" ph="1"/>
      <c r="V44" s="71" ph="1"/>
      <c r="W44" s="71" ph="1"/>
      <c r="X44" s="71" ph="1"/>
      <c r="Y44" s="71" ph="1"/>
      <c r="Z44" s="71" ph="1"/>
      <c r="AA44" s="71" ph="1"/>
      <c r="AB44" s="71" ph="1"/>
      <c r="AC44" s="71" ph="1"/>
      <c r="AD44" s="71" ph="1"/>
      <c r="AE44" s="72"/>
      <c r="AF44" s="72"/>
      <c r="AG44" s="72"/>
      <c r="AH44" s="72"/>
    </row>
    <row r="45" spans="1:34" ht="24" x14ac:dyDescent="0.3">
      <c r="J45" s="64" ph="1"/>
      <c r="K45" s="71" ph="1"/>
      <c r="L45" s="71" ph="1"/>
      <c r="M45" s="71" ph="1"/>
      <c r="N45" s="71" ph="1"/>
      <c r="O45" s="71" ph="1"/>
      <c r="P45" s="71" ph="1"/>
      <c r="Q45" s="71" ph="1"/>
      <c r="R45" s="71" ph="1"/>
      <c r="S45" s="71" ph="1"/>
      <c r="T45" s="71" ph="1"/>
      <c r="U45" s="71" ph="1"/>
      <c r="V45" s="71" ph="1"/>
      <c r="W45" s="71" ph="1"/>
      <c r="X45" s="71" ph="1"/>
      <c r="Y45" s="71" ph="1"/>
      <c r="Z45" s="71" ph="1"/>
      <c r="AA45" s="71" ph="1"/>
      <c r="AB45" s="71" ph="1"/>
      <c r="AC45" s="71" ph="1"/>
      <c r="AD45" s="71" ph="1"/>
      <c r="AE45" s="72"/>
      <c r="AF45" s="72"/>
      <c r="AG45" s="72"/>
      <c r="AH45" s="72"/>
    </row>
    <row r="46" spans="1:34" ht="24" x14ac:dyDescent="0.3">
      <c r="J46" s="64" ph="1"/>
      <c r="K46" s="71" ph="1"/>
      <c r="L46" s="71" ph="1"/>
      <c r="M46" s="71" ph="1"/>
      <c r="N46" s="71" ph="1"/>
      <c r="O46" s="71" ph="1"/>
      <c r="P46" s="71" ph="1"/>
      <c r="Q46" s="71" ph="1"/>
      <c r="R46" s="71" ph="1"/>
      <c r="S46" s="71" ph="1"/>
      <c r="T46" s="71" ph="1"/>
      <c r="U46" s="71" ph="1"/>
      <c r="V46" s="71" ph="1"/>
      <c r="W46" s="71" ph="1"/>
      <c r="X46" s="71" ph="1"/>
      <c r="Y46" s="71" ph="1"/>
      <c r="Z46" s="71" ph="1"/>
      <c r="AA46" s="71" ph="1"/>
      <c r="AB46" s="71" ph="1"/>
      <c r="AC46" s="71" ph="1"/>
      <c r="AD46" s="71" ph="1"/>
      <c r="AE46" s="72"/>
      <c r="AF46" s="72"/>
      <c r="AG46" s="72"/>
      <c r="AH46" s="72"/>
    </row>
    <row r="47" spans="1:34" ht="24" x14ac:dyDescent="0.3">
      <c r="J47" s="64" ph="1"/>
      <c r="K47" s="71" ph="1"/>
      <c r="L47" s="71" ph="1"/>
      <c r="M47" s="71" ph="1"/>
      <c r="N47" s="71" ph="1"/>
      <c r="O47" s="71" ph="1"/>
      <c r="P47" s="71" ph="1"/>
      <c r="Q47" s="71" ph="1"/>
      <c r="R47" s="71" ph="1"/>
      <c r="S47" s="71" ph="1"/>
      <c r="T47" s="71" ph="1"/>
      <c r="U47" s="71" ph="1"/>
      <c r="V47" s="71" ph="1"/>
      <c r="W47" s="71" ph="1"/>
      <c r="X47" s="71" ph="1"/>
      <c r="Y47" s="71" ph="1"/>
      <c r="Z47" s="71" ph="1"/>
      <c r="AA47" s="71" ph="1"/>
      <c r="AB47" s="71" ph="1"/>
      <c r="AC47" s="71" ph="1"/>
      <c r="AD47" s="71" ph="1"/>
      <c r="AE47" s="72"/>
      <c r="AF47" s="72"/>
      <c r="AG47" s="72"/>
      <c r="AH47" s="72"/>
    </row>
    <row r="48" spans="1:34" ht="24" x14ac:dyDescent="0.3">
      <c r="J48" s="64" ph="1"/>
      <c r="K48" s="71" ph="1"/>
      <c r="L48" s="71" ph="1"/>
      <c r="M48" s="71" ph="1"/>
      <c r="N48" s="71" ph="1"/>
      <c r="O48" s="71" ph="1"/>
      <c r="P48" s="71" ph="1"/>
      <c r="Q48" s="71" ph="1"/>
      <c r="R48" s="71" ph="1"/>
      <c r="S48" s="71" ph="1"/>
      <c r="T48" s="71" ph="1"/>
      <c r="U48" s="71" ph="1"/>
      <c r="V48" s="71" ph="1"/>
      <c r="W48" s="71" ph="1"/>
      <c r="X48" s="71" ph="1"/>
      <c r="Y48" s="71" ph="1"/>
      <c r="Z48" s="71" ph="1"/>
      <c r="AA48" s="71" ph="1"/>
      <c r="AB48" s="71" ph="1"/>
      <c r="AC48" s="71" ph="1"/>
      <c r="AD48" s="71" ph="1"/>
      <c r="AE48" s="72"/>
      <c r="AF48" s="72"/>
      <c r="AG48" s="72"/>
      <c r="AH48" s="72"/>
    </row>
    <row r="49" spans="10:34" ht="24" x14ac:dyDescent="0.3">
      <c r="J49" s="64" ph="1"/>
      <c r="K49" s="71" ph="1"/>
      <c r="L49" s="71" ph="1"/>
      <c r="M49" s="71" ph="1"/>
      <c r="N49" s="71" ph="1"/>
      <c r="O49" s="71" ph="1"/>
      <c r="P49" s="71" ph="1"/>
      <c r="Q49" s="71" ph="1"/>
      <c r="R49" s="71" ph="1"/>
      <c r="S49" s="71" ph="1"/>
      <c r="T49" s="71" ph="1"/>
      <c r="U49" s="71" ph="1"/>
      <c r="V49" s="71" ph="1"/>
      <c r="W49" s="71" ph="1"/>
      <c r="X49" s="71" ph="1"/>
      <c r="Y49" s="71" ph="1"/>
      <c r="Z49" s="71" ph="1"/>
      <c r="AA49" s="71" ph="1"/>
      <c r="AB49" s="71" ph="1"/>
      <c r="AC49" s="71" ph="1"/>
      <c r="AD49" s="71" ph="1"/>
      <c r="AE49" s="72"/>
      <c r="AF49" s="72"/>
      <c r="AG49" s="72"/>
      <c r="AH49" s="72"/>
    </row>
    <row r="50" spans="10:34" ht="24" x14ac:dyDescent="0.3">
      <c r="J50" s="64" ph="1"/>
      <c r="K50" s="71" ph="1"/>
      <c r="L50" s="71" ph="1"/>
      <c r="M50" s="71" ph="1"/>
      <c r="N50" s="71" ph="1"/>
      <c r="O50" s="71" ph="1"/>
      <c r="P50" s="71" ph="1"/>
      <c r="Q50" s="71" ph="1"/>
      <c r="R50" s="71" ph="1"/>
      <c r="S50" s="71" ph="1"/>
      <c r="T50" s="71" ph="1"/>
      <c r="U50" s="71" ph="1"/>
      <c r="V50" s="71" ph="1"/>
      <c r="W50" s="71" ph="1"/>
      <c r="X50" s="71" ph="1"/>
      <c r="Y50" s="71" ph="1"/>
      <c r="Z50" s="71" ph="1"/>
      <c r="AA50" s="71" ph="1"/>
      <c r="AB50" s="71" ph="1"/>
      <c r="AC50" s="71" ph="1"/>
      <c r="AD50" s="71" ph="1"/>
      <c r="AE50" s="72"/>
      <c r="AF50" s="72"/>
      <c r="AG50" s="72"/>
      <c r="AH50" s="72"/>
    </row>
    <row r="51" spans="10:34" ht="24" x14ac:dyDescent="0.3">
      <c r="J51" s="64" ph="1"/>
      <c r="K51" s="71" ph="1"/>
      <c r="L51" s="71" ph="1"/>
      <c r="M51" s="71" ph="1"/>
      <c r="N51" s="71" ph="1"/>
      <c r="O51" s="71" ph="1"/>
      <c r="P51" s="71" ph="1"/>
      <c r="Q51" s="71" ph="1"/>
      <c r="R51" s="71" ph="1"/>
      <c r="S51" s="71" ph="1"/>
      <c r="T51" s="71" ph="1"/>
      <c r="U51" s="71" ph="1"/>
      <c r="V51" s="71" ph="1"/>
      <c r="W51" s="71" ph="1"/>
      <c r="X51" s="71" ph="1"/>
      <c r="Y51" s="71" ph="1"/>
      <c r="Z51" s="71" ph="1"/>
      <c r="AA51" s="71" ph="1"/>
      <c r="AB51" s="71" ph="1"/>
      <c r="AC51" s="71" ph="1"/>
      <c r="AD51" s="71" ph="1"/>
      <c r="AE51" s="72"/>
      <c r="AF51" s="72"/>
      <c r="AG51" s="72"/>
      <c r="AH51" s="72"/>
    </row>
    <row r="52" spans="10:34" ht="24" x14ac:dyDescent="0.3">
      <c r="J52" s="64" ph="1"/>
      <c r="K52" s="71" ph="1"/>
      <c r="L52" s="71" ph="1"/>
      <c r="M52" s="71" ph="1"/>
      <c r="N52" s="71" ph="1"/>
      <c r="O52" s="71" ph="1"/>
      <c r="P52" s="71" ph="1"/>
      <c r="Q52" s="71" ph="1"/>
      <c r="R52" s="71" ph="1"/>
      <c r="S52" s="71" ph="1"/>
      <c r="T52" s="71" ph="1"/>
      <c r="U52" s="71" ph="1"/>
      <c r="V52" s="71" ph="1"/>
      <c r="W52" s="71" ph="1"/>
      <c r="X52" s="71" ph="1"/>
      <c r="Y52" s="71" ph="1"/>
      <c r="Z52" s="71" ph="1"/>
      <c r="AA52" s="71" ph="1"/>
      <c r="AB52" s="71" ph="1"/>
      <c r="AC52" s="71" ph="1"/>
      <c r="AD52" s="71" ph="1"/>
      <c r="AE52" s="72"/>
      <c r="AF52" s="72"/>
      <c r="AG52" s="72"/>
      <c r="AH52" s="72"/>
    </row>
    <row r="53" spans="10:34" ht="24" x14ac:dyDescent="0.3">
      <c r="J53" s="64" ph="1"/>
      <c r="K53" s="71" ph="1"/>
      <c r="L53" s="71" ph="1"/>
      <c r="M53" s="71" ph="1"/>
      <c r="N53" s="71" ph="1"/>
      <c r="O53" s="71" ph="1"/>
      <c r="P53" s="71" ph="1"/>
      <c r="Q53" s="71" ph="1"/>
      <c r="R53" s="71" ph="1"/>
      <c r="S53" s="71" ph="1"/>
      <c r="T53" s="71" ph="1"/>
      <c r="U53" s="71" ph="1"/>
      <c r="V53" s="71" ph="1"/>
      <c r="W53" s="71" ph="1"/>
      <c r="X53" s="71" ph="1"/>
      <c r="Y53" s="71" ph="1"/>
      <c r="Z53" s="71" ph="1"/>
      <c r="AA53" s="71" ph="1"/>
      <c r="AB53" s="71" ph="1"/>
      <c r="AC53" s="71" ph="1"/>
      <c r="AD53" s="71" ph="1"/>
      <c r="AE53" s="72"/>
      <c r="AF53" s="72"/>
      <c r="AG53" s="72"/>
      <c r="AH53" s="72"/>
    </row>
    <row r="54" spans="10:34" ht="24" x14ac:dyDescent="0.3">
      <c r="J54" s="64" ph="1"/>
      <c r="K54" s="71" ph="1"/>
      <c r="L54" s="71" ph="1"/>
      <c r="M54" s="71" ph="1"/>
      <c r="N54" s="71" ph="1"/>
      <c r="O54" s="71" ph="1"/>
      <c r="P54" s="71" ph="1"/>
      <c r="Q54" s="71" ph="1"/>
      <c r="R54" s="71" ph="1"/>
      <c r="S54" s="71" ph="1"/>
      <c r="T54" s="71" ph="1"/>
      <c r="U54" s="71" ph="1"/>
      <c r="V54" s="71" ph="1"/>
      <c r="W54" s="71" ph="1"/>
      <c r="X54" s="71" ph="1"/>
      <c r="Y54" s="71" ph="1"/>
      <c r="Z54" s="71" ph="1"/>
      <c r="AA54" s="71" ph="1"/>
      <c r="AB54" s="71" ph="1"/>
      <c r="AC54" s="71" ph="1"/>
      <c r="AD54" s="71" ph="1"/>
      <c r="AE54" s="72"/>
      <c r="AF54" s="72"/>
      <c r="AG54" s="72"/>
      <c r="AH54" s="72"/>
    </row>
    <row r="55" spans="10:34" ht="24" x14ac:dyDescent="0.3">
      <c r="J55" s="64" ph="1"/>
      <c r="K55" s="64" ph="1"/>
      <c r="L55" s="64" ph="1"/>
      <c r="M55" s="64" ph="1"/>
      <c r="N55" s="64" ph="1"/>
      <c r="O55" s="64" ph="1"/>
      <c r="P55" s="64" ph="1"/>
      <c r="Q55" s="64" ph="1"/>
      <c r="R55" s="64" ph="1"/>
      <c r="S55" s="64" ph="1"/>
      <c r="T55" s="64" ph="1"/>
      <c r="U55" s="64" ph="1"/>
      <c r="V55" s="64" ph="1"/>
      <c r="W55" s="64" ph="1"/>
      <c r="X55" s="64" ph="1"/>
      <c r="Y55" s="64" ph="1"/>
      <c r="Z55" s="64" ph="1"/>
      <c r="AA55" s="64" ph="1"/>
      <c r="AB55" s="64" ph="1"/>
      <c r="AC55" s="64" ph="1"/>
      <c r="AD55" s="64" ph="1"/>
    </row>
    <row r="56" spans="10:34" ht="24" x14ac:dyDescent="0.3">
      <c r="J56" s="64" ph="1"/>
      <c r="K56" s="64" ph="1"/>
      <c r="L56" s="64" ph="1"/>
      <c r="M56" s="64" ph="1"/>
      <c r="N56" s="64" ph="1"/>
      <c r="O56" s="64" ph="1"/>
      <c r="P56" s="64" ph="1"/>
      <c r="Q56" s="64" ph="1"/>
      <c r="R56" s="64" ph="1"/>
      <c r="S56" s="64" ph="1"/>
      <c r="T56" s="64" ph="1"/>
      <c r="U56" s="64" ph="1"/>
      <c r="V56" s="64" ph="1"/>
      <c r="W56" s="64" ph="1"/>
      <c r="X56" s="64" ph="1"/>
      <c r="Y56" s="64" ph="1"/>
      <c r="Z56" s="64" ph="1"/>
      <c r="AA56" s="64" ph="1"/>
      <c r="AB56" s="64" ph="1"/>
      <c r="AC56" s="64" ph="1"/>
      <c r="AD56" s="64" ph="1"/>
    </row>
    <row r="57" spans="10:34" ht="24" x14ac:dyDescent="0.3">
      <c r="J57" s="64" ph="1"/>
      <c r="K57" s="64" ph="1"/>
      <c r="L57" s="64" ph="1"/>
      <c r="M57" s="64" ph="1"/>
      <c r="N57" s="64" ph="1"/>
      <c r="O57" s="64" ph="1"/>
      <c r="P57" s="64" ph="1"/>
      <c r="Q57" s="64" ph="1"/>
      <c r="R57" s="64" ph="1"/>
      <c r="S57" s="64" ph="1"/>
      <c r="T57" s="64" ph="1"/>
      <c r="U57" s="64" ph="1"/>
      <c r="V57" s="64" ph="1"/>
      <c r="W57" s="64" ph="1"/>
      <c r="X57" s="64" ph="1"/>
      <c r="Y57" s="64" ph="1"/>
      <c r="Z57" s="64" ph="1"/>
      <c r="AA57" s="64" ph="1"/>
      <c r="AB57" s="64" ph="1"/>
      <c r="AC57" s="64" ph="1"/>
      <c r="AD57" s="64" ph="1"/>
    </row>
    <row r="58" spans="10:34" ht="24" x14ac:dyDescent="0.3">
      <c r="J58" s="64" ph="1"/>
      <c r="K58" s="64" ph="1"/>
      <c r="L58" s="64" ph="1"/>
      <c r="M58" s="64" ph="1"/>
      <c r="N58" s="64" ph="1"/>
      <c r="O58" s="64" ph="1"/>
      <c r="P58" s="64" ph="1"/>
      <c r="Q58" s="64" ph="1"/>
      <c r="R58" s="64" ph="1"/>
      <c r="S58" s="64" ph="1"/>
      <c r="T58" s="64" ph="1"/>
      <c r="U58" s="64" ph="1"/>
      <c r="V58" s="64" ph="1"/>
      <c r="W58" s="64" ph="1"/>
      <c r="X58" s="64" ph="1"/>
      <c r="Y58" s="64" ph="1"/>
      <c r="Z58" s="64" ph="1"/>
      <c r="AA58" s="64" ph="1"/>
      <c r="AB58" s="64" ph="1"/>
      <c r="AC58" s="64" ph="1"/>
      <c r="AD58" s="64" ph="1"/>
    </row>
    <row r="59" spans="10:34" ht="24" x14ac:dyDescent="0.3">
      <c r="J59" s="64" ph="1"/>
      <c r="K59" s="64" ph="1"/>
      <c r="L59" s="64" ph="1"/>
      <c r="M59" s="64" ph="1"/>
      <c r="N59" s="64" ph="1"/>
      <c r="O59" s="64" ph="1"/>
      <c r="P59" s="64" ph="1"/>
      <c r="Q59" s="64" ph="1"/>
      <c r="R59" s="64" ph="1"/>
      <c r="S59" s="64" ph="1"/>
      <c r="T59" s="64" ph="1"/>
      <c r="U59" s="64" ph="1"/>
      <c r="V59" s="64" ph="1"/>
      <c r="W59" s="64" ph="1"/>
      <c r="X59" s="64" ph="1"/>
      <c r="Y59" s="64" ph="1"/>
      <c r="Z59" s="64" ph="1"/>
      <c r="AA59" s="64" ph="1"/>
      <c r="AB59" s="64" ph="1"/>
      <c r="AC59" s="64" ph="1"/>
      <c r="AD59" s="64" ph="1"/>
    </row>
    <row r="60" spans="10:34" ht="24" x14ac:dyDescent="0.3">
      <c r="J60" s="64" ph="1"/>
      <c r="K60" s="64" ph="1"/>
      <c r="L60" s="64" ph="1"/>
      <c r="M60" s="64" ph="1"/>
      <c r="N60" s="64" ph="1"/>
      <c r="O60" s="64" ph="1"/>
      <c r="P60" s="64" ph="1"/>
      <c r="Q60" s="64" ph="1"/>
      <c r="R60" s="64" ph="1"/>
      <c r="S60" s="64" ph="1"/>
      <c r="T60" s="64" ph="1"/>
      <c r="U60" s="64" ph="1"/>
      <c r="V60" s="64" ph="1"/>
      <c r="W60" s="64" ph="1"/>
      <c r="X60" s="64" ph="1"/>
      <c r="Y60" s="64" ph="1"/>
      <c r="Z60" s="64" ph="1"/>
      <c r="AA60" s="64" ph="1"/>
      <c r="AB60" s="64" ph="1"/>
      <c r="AC60" s="64" ph="1"/>
      <c r="AD60" s="64" ph="1"/>
    </row>
    <row r="61" spans="10:34" ht="24" x14ac:dyDescent="0.3">
      <c r="J61" s="64" ph="1"/>
      <c r="K61" s="64" ph="1"/>
      <c r="L61" s="64" ph="1"/>
      <c r="M61" s="64" ph="1"/>
      <c r="N61" s="64" ph="1"/>
      <c r="O61" s="64" ph="1"/>
      <c r="P61" s="64" ph="1"/>
      <c r="Q61" s="64" ph="1"/>
      <c r="R61" s="64" ph="1"/>
      <c r="S61" s="64" ph="1"/>
      <c r="T61" s="64" ph="1"/>
      <c r="U61" s="64" ph="1"/>
      <c r="V61" s="64" ph="1"/>
      <c r="W61" s="64" ph="1"/>
      <c r="X61" s="64" ph="1"/>
      <c r="Y61" s="64" ph="1"/>
      <c r="Z61" s="64" ph="1"/>
      <c r="AA61" s="64" ph="1"/>
      <c r="AB61" s="64" ph="1"/>
      <c r="AC61" s="64" ph="1"/>
      <c r="AD61" s="64" ph="1"/>
    </row>
    <row r="62" spans="10:34" ht="24" x14ac:dyDescent="0.3">
      <c r="J62" s="64" ph="1"/>
      <c r="K62" s="64" ph="1"/>
      <c r="L62" s="64" ph="1"/>
      <c r="M62" s="64" ph="1"/>
      <c r="N62" s="64" ph="1"/>
      <c r="O62" s="64" ph="1"/>
      <c r="P62" s="64" ph="1"/>
      <c r="Q62" s="64" ph="1"/>
      <c r="R62" s="64" ph="1"/>
      <c r="S62" s="64" ph="1"/>
      <c r="T62" s="64" ph="1"/>
      <c r="U62" s="64" ph="1"/>
      <c r="V62" s="64" ph="1"/>
      <c r="W62" s="64" ph="1"/>
      <c r="X62" s="64" ph="1"/>
      <c r="Y62" s="64" ph="1"/>
      <c r="Z62" s="64" ph="1"/>
      <c r="AA62" s="64" ph="1"/>
      <c r="AB62" s="64" ph="1"/>
      <c r="AC62" s="64" ph="1"/>
      <c r="AD62" s="64" ph="1"/>
    </row>
    <row r="63" spans="10:34" ht="24" x14ac:dyDescent="0.3">
      <c r="J63" s="64" ph="1"/>
      <c r="K63" s="64" ph="1"/>
      <c r="L63" s="64" ph="1"/>
      <c r="M63" s="64" ph="1"/>
      <c r="N63" s="64" ph="1"/>
      <c r="O63" s="64" ph="1"/>
      <c r="P63" s="64" ph="1"/>
      <c r="Q63" s="64" ph="1"/>
      <c r="R63" s="64" ph="1"/>
      <c r="S63" s="64" ph="1"/>
      <c r="T63" s="64" ph="1"/>
      <c r="U63" s="64" ph="1"/>
      <c r="V63" s="64" ph="1"/>
      <c r="W63" s="64" ph="1"/>
      <c r="X63" s="64" ph="1"/>
      <c r="Y63" s="64" ph="1"/>
      <c r="Z63" s="64" ph="1"/>
      <c r="AA63" s="64" ph="1"/>
      <c r="AB63" s="64" ph="1"/>
      <c r="AC63" s="64" ph="1"/>
      <c r="AD63" s="64" ph="1"/>
    </row>
    <row r="64" spans="10:34" ht="24" x14ac:dyDescent="0.3">
      <c r="J64" s="64" ph="1"/>
      <c r="K64" s="64" ph="1"/>
      <c r="L64" s="64" ph="1"/>
      <c r="M64" s="64" ph="1"/>
      <c r="N64" s="64" ph="1"/>
      <c r="O64" s="64" ph="1"/>
      <c r="P64" s="64" ph="1"/>
      <c r="Q64" s="64" ph="1"/>
      <c r="R64" s="64" ph="1"/>
      <c r="S64" s="64" ph="1"/>
      <c r="T64" s="64" ph="1"/>
      <c r="U64" s="64" ph="1"/>
      <c r="V64" s="64" ph="1"/>
      <c r="W64" s="64" ph="1"/>
      <c r="X64" s="64" ph="1"/>
      <c r="Y64" s="64" ph="1"/>
      <c r="Z64" s="64" ph="1"/>
      <c r="AA64" s="64" ph="1"/>
      <c r="AB64" s="64" ph="1"/>
      <c r="AC64" s="64" ph="1"/>
      <c r="AD64" s="64" ph="1"/>
    </row>
  </sheetData>
  <phoneticPr fontId="2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03C65-0204-4E43-96B9-EB9FBA88BB93}">
  <dimension ref="A1:G52"/>
  <sheetViews>
    <sheetView workbookViewId="0">
      <selection activeCell="E5" sqref="E5"/>
    </sheetView>
  </sheetViews>
  <sheetFormatPr defaultRowHeight="18" x14ac:dyDescent="0.45"/>
  <cols>
    <col min="1" max="1" width="15" bestFit="1" customWidth="1"/>
    <col min="2" max="3" width="9.3984375" bestFit="1" customWidth="1"/>
    <col min="4" max="4" width="9.19921875" bestFit="1" customWidth="1"/>
    <col min="5" max="6" width="9.3984375" bestFit="1" customWidth="1"/>
    <col min="7" max="7" width="12.296875" bestFit="1" customWidth="1"/>
  </cols>
  <sheetData>
    <row r="1" spans="1:7" x14ac:dyDescent="0.4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</row>
    <row r="2" spans="1:7" x14ac:dyDescent="0.45">
      <c r="A2" t="s">
        <v>17</v>
      </c>
      <c r="B2">
        <v>162.6842</v>
      </c>
      <c r="C2">
        <v>162.6857</v>
      </c>
      <c r="D2">
        <v>0.11700000000000001</v>
      </c>
      <c r="E2">
        <v>162.84020000000001</v>
      </c>
      <c r="F2">
        <v>162.52869999999999</v>
      </c>
      <c r="G2">
        <v>0.15</v>
      </c>
    </row>
    <row r="3" spans="1:7" x14ac:dyDescent="0.45">
      <c r="A3" t="s">
        <v>18</v>
      </c>
      <c r="B3">
        <v>185.4032</v>
      </c>
      <c r="C3">
        <v>185.4067</v>
      </c>
      <c r="D3">
        <v>-0.28599999999999998</v>
      </c>
      <c r="E3">
        <v>185.74420000000001</v>
      </c>
      <c r="F3">
        <v>185.2567</v>
      </c>
      <c r="G3">
        <v>0.35</v>
      </c>
    </row>
    <row r="4" spans="1:7" x14ac:dyDescent="0.45">
      <c r="A4" t="s">
        <v>19</v>
      </c>
      <c r="B4">
        <v>215.60659999999999</v>
      </c>
      <c r="C4">
        <v>215.61439999999999</v>
      </c>
      <c r="D4">
        <v>4.2999999999999997E-2</v>
      </c>
      <c r="E4">
        <v>215.64760000000001</v>
      </c>
      <c r="F4">
        <v>215.21039999999999</v>
      </c>
      <c r="G4">
        <v>0.78</v>
      </c>
    </row>
    <row r="5" spans="1:7" x14ac:dyDescent="0.45">
      <c r="A5" t="s">
        <v>20</v>
      </c>
      <c r="B5">
        <v>112.1776</v>
      </c>
      <c r="C5">
        <v>112.1814</v>
      </c>
      <c r="D5">
        <v>-0.32100000000000001</v>
      </c>
      <c r="E5">
        <v>112.5236</v>
      </c>
      <c r="F5">
        <v>111.9884</v>
      </c>
      <c r="G5">
        <v>0.38</v>
      </c>
    </row>
    <row r="6" spans="1:7" x14ac:dyDescent="0.45">
      <c r="A6" t="s">
        <v>21</v>
      </c>
      <c r="B6">
        <v>92.381600000000006</v>
      </c>
      <c r="C6">
        <v>92.3874</v>
      </c>
      <c r="D6">
        <v>0.105</v>
      </c>
      <c r="E6">
        <v>92.385599999999997</v>
      </c>
      <c r="F6">
        <v>92.112399999999994</v>
      </c>
      <c r="G6">
        <v>0.57999999999999996</v>
      </c>
    </row>
    <row r="7" spans="1:7" x14ac:dyDescent="0.45">
      <c r="A7" t="s">
        <v>22</v>
      </c>
      <c r="B7">
        <v>9.9095999999999993</v>
      </c>
      <c r="C7">
        <v>9.9174000000000007</v>
      </c>
      <c r="D7">
        <v>-7.0000000000000001E-3</v>
      </c>
      <c r="E7">
        <v>9.9255999999999993</v>
      </c>
      <c r="F7">
        <v>9.8843999999999994</v>
      </c>
      <c r="G7">
        <v>0.78</v>
      </c>
    </row>
    <row r="8" spans="1:7" x14ac:dyDescent="0.45">
      <c r="A8" t="s">
        <v>23</v>
      </c>
      <c r="B8">
        <v>3.4771000000000001</v>
      </c>
      <c r="C8">
        <v>3.4908999999999999</v>
      </c>
      <c r="D8">
        <v>1.4E-2</v>
      </c>
      <c r="E8">
        <v>3.4801000000000002</v>
      </c>
      <c r="F8">
        <v>3.4878999999999998</v>
      </c>
      <c r="G8">
        <v>1.38</v>
      </c>
    </row>
    <row r="9" spans="1:7" x14ac:dyDescent="0.45">
      <c r="A9" t="s">
        <v>24</v>
      </c>
      <c r="B9">
        <v>9.2835999999999999</v>
      </c>
      <c r="C9">
        <v>9.2853999999999992</v>
      </c>
      <c r="D9">
        <v>-0.01</v>
      </c>
      <c r="E9">
        <v>9.3016000000000005</v>
      </c>
      <c r="F9">
        <v>9.2693999999999992</v>
      </c>
      <c r="G9">
        <v>0.18</v>
      </c>
    </row>
    <row r="10" spans="1:7" x14ac:dyDescent="0.45">
      <c r="A10" t="s">
        <v>25</v>
      </c>
      <c r="B10">
        <v>7.6432000000000002</v>
      </c>
      <c r="C10">
        <v>7.6447000000000003</v>
      </c>
      <c r="D10">
        <v>-3.0000000000000001E-3</v>
      </c>
      <c r="E10">
        <v>7.6571999999999996</v>
      </c>
      <c r="F10">
        <v>7.6317000000000004</v>
      </c>
      <c r="G10">
        <v>0.15</v>
      </c>
    </row>
    <row r="11" spans="1:7" x14ac:dyDescent="0.45">
      <c r="A11" t="s">
        <v>26</v>
      </c>
      <c r="B11">
        <v>0.5181</v>
      </c>
      <c r="C11">
        <v>0.52390000000000003</v>
      </c>
      <c r="D11">
        <v>-1E-3</v>
      </c>
      <c r="E11">
        <v>0.52110000000000001</v>
      </c>
      <c r="F11">
        <v>0.52190000000000003</v>
      </c>
      <c r="G11">
        <v>0.57999999999999996</v>
      </c>
    </row>
    <row r="12" spans="1:7" x14ac:dyDescent="0.45">
      <c r="A12" t="s">
        <v>27</v>
      </c>
      <c r="B12">
        <v>1.1396459999999999</v>
      </c>
      <c r="C12">
        <v>1.139664</v>
      </c>
      <c r="D12">
        <v>-2.5600000000000002E-3</v>
      </c>
      <c r="E12">
        <v>1.142296</v>
      </c>
      <c r="F12">
        <v>1.138544</v>
      </c>
      <c r="G12">
        <v>0.18</v>
      </c>
    </row>
    <row r="13" spans="1:7" x14ac:dyDescent="0.45">
      <c r="A13" t="s">
        <v>28</v>
      </c>
      <c r="B13">
        <v>1.3253060000000001</v>
      </c>
      <c r="C13">
        <v>1.3253740000000001</v>
      </c>
      <c r="D13">
        <v>-6.0999999999999997E-4</v>
      </c>
      <c r="E13">
        <v>1.3259259999999999</v>
      </c>
      <c r="F13">
        <v>1.3229340000000001</v>
      </c>
      <c r="G13">
        <v>0.68</v>
      </c>
    </row>
    <row r="14" spans="1:7" x14ac:dyDescent="0.45">
      <c r="A14" t="s">
        <v>0</v>
      </c>
      <c r="B14">
        <v>162.684</v>
      </c>
      <c r="C14">
        <v>162.68600000000001</v>
      </c>
      <c r="D14">
        <v>0.11700000000000001</v>
      </c>
      <c r="E14">
        <v>162.84</v>
      </c>
      <c r="F14">
        <v>162.529</v>
      </c>
      <c r="G14">
        <v>0.2</v>
      </c>
    </row>
    <row r="15" spans="1:7" x14ac:dyDescent="0.45">
      <c r="A15" t="s">
        <v>1</v>
      </c>
      <c r="B15">
        <v>185.40299999999999</v>
      </c>
      <c r="C15">
        <v>185.40700000000001</v>
      </c>
      <c r="D15">
        <v>-0.28599999999999998</v>
      </c>
      <c r="E15">
        <v>185.744</v>
      </c>
      <c r="F15">
        <v>185.25700000000001</v>
      </c>
      <c r="G15">
        <v>0.4</v>
      </c>
    </row>
    <row r="16" spans="1:7" x14ac:dyDescent="0.45">
      <c r="A16" t="s">
        <v>2</v>
      </c>
      <c r="B16">
        <v>215.60599999999999</v>
      </c>
      <c r="C16">
        <v>215.61500000000001</v>
      </c>
      <c r="D16">
        <v>4.2999999999999997E-2</v>
      </c>
      <c r="E16">
        <v>215.64699999999999</v>
      </c>
      <c r="F16">
        <v>215.21100000000001</v>
      </c>
      <c r="G16">
        <v>0.9</v>
      </c>
    </row>
    <row r="17" spans="1:7" x14ac:dyDescent="0.45">
      <c r="A17" t="s">
        <v>3</v>
      </c>
      <c r="B17">
        <v>112.17700000000001</v>
      </c>
      <c r="C17">
        <v>112.182</v>
      </c>
      <c r="D17">
        <v>-0.32100000000000001</v>
      </c>
      <c r="E17">
        <v>112.523</v>
      </c>
      <c r="F17">
        <v>111.989</v>
      </c>
      <c r="G17">
        <v>0.5</v>
      </c>
    </row>
    <row r="18" spans="1:7" x14ac:dyDescent="0.45">
      <c r="A18" t="s">
        <v>4</v>
      </c>
      <c r="B18">
        <v>92.381</v>
      </c>
      <c r="C18">
        <v>92.388000000000005</v>
      </c>
      <c r="D18">
        <v>0.105</v>
      </c>
      <c r="E18">
        <v>92.385000000000005</v>
      </c>
      <c r="F18">
        <v>92.113</v>
      </c>
      <c r="G18">
        <v>0.7</v>
      </c>
    </row>
    <row r="19" spans="1:7" x14ac:dyDescent="0.45">
      <c r="A19" t="s">
        <v>29</v>
      </c>
      <c r="B19">
        <v>200.904</v>
      </c>
      <c r="C19">
        <v>200.91200000000001</v>
      </c>
      <c r="D19">
        <v>-0.245</v>
      </c>
      <c r="E19">
        <v>201.209</v>
      </c>
      <c r="F19">
        <v>200.745</v>
      </c>
      <c r="G19">
        <v>0.8</v>
      </c>
    </row>
    <row r="20" spans="1:7" x14ac:dyDescent="0.45">
      <c r="A20" t="s">
        <v>30</v>
      </c>
      <c r="B20">
        <v>114.432</v>
      </c>
      <c r="C20">
        <v>114.447</v>
      </c>
      <c r="D20">
        <v>-6.7000000000000004E-2</v>
      </c>
      <c r="E20">
        <v>114.559</v>
      </c>
      <c r="F20">
        <v>114.35299999999999</v>
      </c>
      <c r="G20">
        <v>1.5</v>
      </c>
    </row>
    <row r="21" spans="1:7" x14ac:dyDescent="0.45">
      <c r="A21" t="s">
        <v>5</v>
      </c>
      <c r="B21">
        <v>9.9090000000000007</v>
      </c>
      <c r="C21">
        <v>9.9179999999999993</v>
      </c>
      <c r="D21">
        <v>-7.0000000000000001E-3</v>
      </c>
      <c r="E21">
        <v>9.9250000000000007</v>
      </c>
      <c r="F21">
        <v>9.8849999999999998</v>
      </c>
      <c r="G21">
        <v>0.9</v>
      </c>
    </row>
    <row r="22" spans="1:7" x14ac:dyDescent="0.45">
      <c r="A22" t="s">
        <v>6</v>
      </c>
      <c r="B22">
        <v>3.4769999999999999</v>
      </c>
      <c r="C22">
        <v>3.4910000000000001</v>
      </c>
      <c r="D22">
        <v>1.4E-2</v>
      </c>
      <c r="E22">
        <v>3.48</v>
      </c>
      <c r="F22">
        <v>3.488</v>
      </c>
      <c r="G22">
        <v>1.4</v>
      </c>
    </row>
    <row r="23" spans="1:7" x14ac:dyDescent="0.45">
      <c r="A23" t="s">
        <v>7</v>
      </c>
      <c r="B23">
        <v>9.2829999999999995</v>
      </c>
      <c r="C23">
        <v>9.2859999999999996</v>
      </c>
      <c r="D23">
        <v>-0.01</v>
      </c>
      <c r="E23">
        <v>9.3010000000000002</v>
      </c>
      <c r="F23">
        <v>9.27</v>
      </c>
      <c r="G23">
        <v>0.3</v>
      </c>
    </row>
    <row r="24" spans="1:7" x14ac:dyDescent="0.45">
      <c r="A24" t="s">
        <v>31</v>
      </c>
      <c r="B24">
        <v>2.0840000000000001</v>
      </c>
      <c r="C24">
        <v>2.085</v>
      </c>
      <c r="D24">
        <v>1.6E-2</v>
      </c>
      <c r="E24">
        <v>2.0910000000000002</v>
      </c>
      <c r="F24">
        <v>2.06</v>
      </c>
      <c r="G24">
        <v>0.1</v>
      </c>
    </row>
    <row r="25" spans="1:7" x14ac:dyDescent="0.45">
      <c r="A25" t="s">
        <v>32</v>
      </c>
      <c r="B25">
        <v>23.923999999999999</v>
      </c>
      <c r="C25">
        <v>23.933</v>
      </c>
      <c r="D25">
        <v>-3.0000000000000001E-3</v>
      </c>
      <c r="E25">
        <v>23.954000000000001</v>
      </c>
      <c r="F25">
        <v>23.914999999999999</v>
      </c>
      <c r="G25">
        <v>0.9</v>
      </c>
    </row>
    <row r="26" spans="1:7" x14ac:dyDescent="0.45">
      <c r="A26" t="s">
        <v>33</v>
      </c>
      <c r="B26">
        <v>20.731000000000002</v>
      </c>
      <c r="C26">
        <v>20.748999999999999</v>
      </c>
      <c r="D26">
        <v>1.6E-2</v>
      </c>
      <c r="E26">
        <v>20.751000000000001</v>
      </c>
      <c r="F26">
        <v>20.734000000000002</v>
      </c>
      <c r="G26">
        <v>1.8</v>
      </c>
    </row>
    <row r="27" spans="1:7" x14ac:dyDescent="0.45">
      <c r="A27" t="s">
        <v>34</v>
      </c>
      <c r="B27">
        <v>125.49299999999999</v>
      </c>
      <c r="C27">
        <v>125.521</v>
      </c>
      <c r="D27">
        <v>-0.16200000000000001</v>
      </c>
      <c r="E27">
        <v>125.67100000000001</v>
      </c>
      <c r="F27">
        <v>125.453</v>
      </c>
      <c r="G27">
        <v>2.8</v>
      </c>
    </row>
    <row r="28" spans="1:7" x14ac:dyDescent="0.45">
      <c r="A28" t="s">
        <v>35</v>
      </c>
      <c r="B28">
        <v>43.18</v>
      </c>
      <c r="C28">
        <v>43.207999999999998</v>
      </c>
      <c r="D28">
        <v>3.0000000000000001E-3</v>
      </c>
      <c r="E28">
        <v>43.183</v>
      </c>
      <c r="F28">
        <v>43.057000000000002</v>
      </c>
      <c r="G28">
        <v>2.8</v>
      </c>
    </row>
    <row r="29" spans="1:7" x14ac:dyDescent="0.45">
      <c r="A29" t="s">
        <v>8</v>
      </c>
      <c r="B29">
        <v>7.6429999999999998</v>
      </c>
      <c r="C29">
        <v>7.6449999999999996</v>
      </c>
      <c r="D29">
        <v>-3.0000000000000001E-3</v>
      </c>
      <c r="E29">
        <v>7.657</v>
      </c>
      <c r="F29">
        <v>7.6319999999999997</v>
      </c>
      <c r="G29">
        <v>0.2</v>
      </c>
    </row>
    <row r="30" spans="1:7" x14ac:dyDescent="0.45">
      <c r="A30" t="s">
        <v>9</v>
      </c>
      <c r="B30">
        <v>0.51800000000000002</v>
      </c>
      <c r="C30">
        <v>0.52400000000000002</v>
      </c>
      <c r="D30">
        <v>-1E-3</v>
      </c>
      <c r="E30">
        <v>0.52100000000000002</v>
      </c>
      <c r="F30">
        <v>0.52200000000000002</v>
      </c>
      <c r="G30">
        <v>0.6</v>
      </c>
    </row>
    <row r="31" spans="1:7" x14ac:dyDescent="0.45">
      <c r="A31" t="s">
        <v>36</v>
      </c>
      <c r="B31">
        <v>16.38</v>
      </c>
      <c r="C31">
        <v>16.399000000000001</v>
      </c>
      <c r="D31">
        <v>-2.9000000000000001E-2</v>
      </c>
      <c r="E31">
        <v>16.407</v>
      </c>
      <c r="F31">
        <v>16.349</v>
      </c>
      <c r="G31">
        <v>1.9</v>
      </c>
    </row>
    <row r="32" spans="1:7" x14ac:dyDescent="0.45">
      <c r="A32" t="s">
        <v>37</v>
      </c>
      <c r="B32">
        <v>16.709</v>
      </c>
      <c r="C32">
        <v>16.728000000000002</v>
      </c>
      <c r="D32">
        <v>-4.1000000000000002E-2</v>
      </c>
      <c r="E32">
        <v>16.757000000000001</v>
      </c>
      <c r="F32">
        <v>16.687999999999999</v>
      </c>
      <c r="G32">
        <v>1.9</v>
      </c>
    </row>
    <row r="33" spans="1:7" x14ac:dyDescent="0.45">
      <c r="A33" t="s">
        <v>38</v>
      </c>
      <c r="B33">
        <v>1.13964</v>
      </c>
      <c r="C33">
        <v>1.13967</v>
      </c>
      <c r="D33">
        <v>-2.5600000000000002E-3</v>
      </c>
      <c r="E33">
        <v>1.14229</v>
      </c>
      <c r="F33">
        <v>1.13855</v>
      </c>
      <c r="G33">
        <v>0.3</v>
      </c>
    </row>
    <row r="34" spans="1:7" x14ac:dyDescent="0.45">
      <c r="A34" t="s">
        <v>39</v>
      </c>
      <c r="B34">
        <v>1.3252999999999999</v>
      </c>
      <c r="C34">
        <v>1.32538</v>
      </c>
      <c r="D34">
        <v>-6.0999999999999997E-4</v>
      </c>
      <c r="E34">
        <v>1.32592</v>
      </c>
      <c r="F34">
        <v>1.32294</v>
      </c>
      <c r="G34">
        <v>0.8</v>
      </c>
    </row>
    <row r="35" spans="1:7" x14ac:dyDescent="0.45">
      <c r="A35" t="s">
        <v>40</v>
      </c>
      <c r="B35">
        <v>0.68952999999999998</v>
      </c>
      <c r="C35">
        <v>0.68957000000000002</v>
      </c>
      <c r="D35">
        <v>-2.3999999999999998E-3</v>
      </c>
      <c r="E35">
        <v>0.69179000000000002</v>
      </c>
      <c r="F35">
        <v>0.68830000000000002</v>
      </c>
      <c r="G35">
        <v>0.4</v>
      </c>
    </row>
    <row r="36" spans="1:7" x14ac:dyDescent="0.45">
      <c r="A36" t="s">
        <v>41</v>
      </c>
      <c r="B36">
        <v>0.56781000000000004</v>
      </c>
      <c r="C36">
        <v>0.56796999999999997</v>
      </c>
      <c r="D36">
        <v>3.3E-4</v>
      </c>
      <c r="E36">
        <v>0.56781999999999999</v>
      </c>
      <c r="F36">
        <v>0.56620999999999999</v>
      </c>
      <c r="G36">
        <v>1.6</v>
      </c>
    </row>
    <row r="37" spans="1:7" x14ac:dyDescent="0.45">
      <c r="A37" t="s">
        <v>42</v>
      </c>
      <c r="B37">
        <v>0.85987999999999998</v>
      </c>
      <c r="C37">
        <v>0.85995999999999995</v>
      </c>
      <c r="D37">
        <v>-1.0399999999999999E-3</v>
      </c>
      <c r="E37">
        <v>0.86175000000000002</v>
      </c>
      <c r="F37">
        <v>0.85931000000000002</v>
      </c>
      <c r="G37">
        <v>0.8</v>
      </c>
    </row>
    <row r="38" spans="1:7" x14ac:dyDescent="0.45">
      <c r="A38" t="s">
        <v>43</v>
      </c>
      <c r="B38">
        <v>1.6526799999999999</v>
      </c>
      <c r="C38">
        <v>1.65283</v>
      </c>
      <c r="D38">
        <v>2.65E-3</v>
      </c>
      <c r="E38">
        <v>1.65676</v>
      </c>
      <c r="F38">
        <v>1.65066</v>
      </c>
      <c r="G38">
        <v>1.5</v>
      </c>
    </row>
    <row r="39" spans="1:7" x14ac:dyDescent="0.45">
      <c r="A39" t="s">
        <v>44</v>
      </c>
      <c r="B39">
        <v>1.92191</v>
      </c>
      <c r="C39">
        <v>1.9220600000000001</v>
      </c>
      <c r="D39">
        <v>6.6299999999999996E-3</v>
      </c>
      <c r="E39">
        <v>1.9233100000000001</v>
      </c>
      <c r="F39">
        <v>1.9163399999999999</v>
      </c>
      <c r="G39">
        <v>1.5</v>
      </c>
    </row>
    <row r="40" spans="1:7" x14ac:dyDescent="0.45">
      <c r="A40" t="s">
        <v>45</v>
      </c>
      <c r="B40">
        <v>1.2142200000000001</v>
      </c>
      <c r="C40">
        <v>1.2142999999999999</v>
      </c>
      <c r="D40">
        <v>-4.1700000000000001E-3</v>
      </c>
      <c r="E40">
        <v>1.2188399999999999</v>
      </c>
      <c r="F40">
        <v>1.21397</v>
      </c>
      <c r="G40">
        <v>0.8</v>
      </c>
    </row>
    <row r="41" spans="1:7" x14ac:dyDescent="0.45">
      <c r="A41" t="s">
        <v>46</v>
      </c>
      <c r="B41">
        <v>0.80967999999999996</v>
      </c>
      <c r="C41">
        <v>0.80983000000000005</v>
      </c>
      <c r="D41">
        <v>2.3E-3</v>
      </c>
      <c r="E41">
        <v>0.81042999999999998</v>
      </c>
      <c r="F41">
        <v>0.80830000000000002</v>
      </c>
      <c r="G41">
        <v>1.5</v>
      </c>
    </row>
    <row r="42" spans="1:7" x14ac:dyDescent="0.45">
      <c r="A42" t="s">
        <v>47</v>
      </c>
      <c r="B42">
        <v>0.92278000000000004</v>
      </c>
      <c r="C42">
        <v>0.92293999999999998</v>
      </c>
      <c r="D42">
        <v>4.0999999999999999E-4</v>
      </c>
      <c r="E42">
        <v>0.92344000000000004</v>
      </c>
      <c r="F42">
        <v>0.92261000000000004</v>
      </c>
      <c r="G42">
        <v>1.6</v>
      </c>
    </row>
    <row r="43" spans="1:7" x14ac:dyDescent="0.45">
      <c r="A43" t="s">
        <v>48</v>
      </c>
      <c r="B43">
        <v>1.07304</v>
      </c>
      <c r="C43">
        <v>1.07331</v>
      </c>
      <c r="D43">
        <v>2.1800000000000001E-3</v>
      </c>
      <c r="E43">
        <v>1.0737300000000001</v>
      </c>
      <c r="F43">
        <v>1.0711200000000001</v>
      </c>
      <c r="G43">
        <v>2.7</v>
      </c>
    </row>
    <row r="44" spans="1:7" x14ac:dyDescent="0.45">
      <c r="A44" t="s">
        <v>49</v>
      </c>
      <c r="B44">
        <v>1.4215800000000001</v>
      </c>
      <c r="C44">
        <v>1.4217299999999999</v>
      </c>
      <c r="D44">
        <v>2.1700000000000001E-3</v>
      </c>
      <c r="E44">
        <v>1.42248</v>
      </c>
      <c r="F44">
        <v>1.41957</v>
      </c>
      <c r="G44">
        <v>1.5</v>
      </c>
    </row>
    <row r="45" spans="1:7" x14ac:dyDescent="0.45">
      <c r="A45" t="s">
        <v>68</v>
      </c>
      <c r="B45">
        <v>0.98012999999999995</v>
      </c>
      <c r="C45">
        <v>0.98041</v>
      </c>
      <c r="D45">
        <v>-2.0799999999999998E-3</v>
      </c>
      <c r="E45">
        <v>0.98221000000000003</v>
      </c>
      <c r="F45">
        <v>0.97896000000000005</v>
      </c>
      <c r="G45">
        <v>2.8</v>
      </c>
    </row>
    <row r="46" spans="1:7" x14ac:dyDescent="0.45">
      <c r="A46" t="s">
        <v>69</v>
      </c>
      <c r="B46">
        <v>57.59</v>
      </c>
      <c r="C46">
        <v>57.68</v>
      </c>
      <c r="D46">
        <v>-0.12920000000000001</v>
      </c>
      <c r="E46">
        <v>57.7361</v>
      </c>
      <c r="F46">
        <v>57.627699999999997</v>
      </c>
      <c r="G46">
        <v>9</v>
      </c>
    </row>
    <row r="47" spans="1:7" x14ac:dyDescent="0.45">
      <c r="A47" t="s">
        <v>70</v>
      </c>
      <c r="B47">
        <v>21.623699999999999</v>
      </c>
      <c r="C47">
        <v>21.653700000000001</v>
      </c>
      <c r="D47">
        <v>-3.2000000000000002E-3</v>
      </c>
      <c r="E47">
        <v>21.660499999999999</v>
      </c>
      <c r="F47">
        <v>21.644100000000002</v>
      </c>
      <c r="G47">
        <v>3</v>
      </c>
    </row>
    <row r="48" spans="1:7" x14ac:dyDescent="0.45">
      <c r="A48" t="s">
        <v>71</v>
      </c>
      <c r="B48">
        <v>20.2485</v>
      </c>
      <c r="C48">
        <v>20.278500000000001</v>
      </c>
      <c r="D48">
        <v>-1.14E-2</v>
      </c>
      <c r="E48">
        <v>20.312000000000001</v>
      </c>
      <c r="F48">
        <v>20.2666</v>
      </c>
      <c r="G48">
        <v>3</v>
      </c>
    </row>
    <row r="49" spans="1:7" x14ac:dyDescent="0.45">
      <c r="A49" t="s">
        <v>50</v>
      </c>
      <c r="B49">
        <v>6.7985699999999998</v>
      </c>
      <c r="C49">
        <v>6.79901</v>
      </c>
      <c r="D49">
        <v>7.6499999999999997E-3</v>
      </c>
      <c r="E49">
        <v>6.8022999999999998</v>
      </c>
      <c r="F49">
        <v>6.7909499999999996</v>
      </c>
      <c r="G49">
        <v>4.4000000000000004</v>
      </c>
    </row>
    <row r="50" spans="1:7" x14ac:dyDescent="0.45">
      <c r="A50" t="s">
        <v>51</v>
      </c>
      <c r="B50">
        <v>4.2912600000000003</v>
      </c>
      <c r="C50">
        <v>4.29366</v>
      </c>
      <c r="D50">
        <v>-6.5500000000000003E-3</v>
      </c>
      <c r="E50">
        <v>4.3051000000000004</v>
      </c>
      <c r="F50">
        <v>4.2932199999999998</v>
      </c>
      <c r="G50">
        <v>24</v>
      </c>
    </row>
    <row r="51" spans="1:7" x14ac:dyDescent="0.45">
      <c r="A51" t="s">
        <v>72</v>
      </c>
      <c r="B51">
        <v>0.98019000000000001</v>
      </c>
      <c r="C51">
        <v>0.98065999999999998</v>
      </c>
      <c r="D51">
        <v>8.8999999999999995E-4</v>
      </c>
      <c r="E51">
        <v>0.98119000000000001</v>
      </c>
      <c r="F51">
        <v>0.97853999999999997</v>
      </c>
      <c r="G51">
        <v>4.7</v>
      </c>
    </row>
    <row r="52" spans="1:7" x14ac:dyDescent="0.45">
      <c r="A52" t="s">
        <v>52</v>
      </c>
      <c r="B52">
        <v>162.68299999999999</v>
      </c>
      <c r="C52">
        <v>162.68700000000001</v>
      </c>
      <c r="D52">
        <v>0.124</v>
      </c>
      <c r="E52">
        <v>162.839</v>
      </c>
      <c r="F52">
        <v>162.53299999999999</v>
      </c>
      <c r="G52">
        <v>0.4</v>
      </c>
    </row>
  </sheetData>
  <phoneticPr fontId="2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a 9 b 6 b 3 d - 6 3 1 c - 4 b 8 6 - a 9 9 6 - e 1 0 6 c 3 8 6 4 7 4 4 "   x m l n s = " h t t p : / / s c h e m a s . m i c r o s o f t . c o m / D a t a M a s h u p " > A A A A A O 8 E A A B Q S w M E F A A C A A g A a 5 z h X P z + Y Y O l A A A A 9 g A A A B I A H A B D b 2 5 m a W c v U G F j a 2 F n Z S 5 4 b W w g o h g A K K A U A A A A A A A A A A A A A A A A A A A A A A A A A A A A h Y 8 x D o I w G I W v Q r r T F t R A y E 8 Z 3 I w k J C b G t a k V q l A M L Z a 7 O X g k r y B G U T f H 9 7 1 v e O 9 + v U E 2 N L V 3 k Z 1 R r U 5 R g C n y p B b t X u k y R b 0 9 + D H K G B R c n H g p v V H W J h n M P k W V t e e E E O c c d j P c d i U J K Q 3 I L l 9 v R C U b j j 6 y + i / 7 S h v L t Z C I w f Y 1 h o U 4 W M x x F M W Y A p k g 5 E p / h X D c + 2 x / I C z 7 2 v a d Z E f u r w o g U w T y / s A e U E s D B B Q A A g A I A G u c 4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r n O F c V / F E b + g B A A B j B Q A A E w A c A E Z v c m 1 1 b G F z L 1 N l Y 3 R p b 2 4 x L m 0 g o h g A K K A U A A A A A A A A A A A A A A A A A A A A A A A A A A A A r Z R v a 9 N A H M e f F / o e j t u T d L Q J 3 V / Y q N B O o e I G s g b 2 Q P Y g b W + k e r k r d 1 c 3 G Y M 2 B 4 5 s + m x z Z Q M V m S B M V M Q n y v Z q j g T 3 L r w 2 X V m k i m A C u S S / u 9 / n + + X C 9 z h q i B Y l o B Y / i 8 v Z T D b D X Y e h J p i C S j 5 X 8 l L J V 0 p e g C I E J Y C R y G a A v p R / N Z j y v + v i B q q b F U a 3 O W I r l A h E B D e g K 0 S b L 1 m W 1 y K F r R 3 z c d v y H P Y E C Y s 5 A l k w l 4 8 5 U 7 B q r 6 0 C 1 T t U f h A d X I X 7 P 1 T v W P k v V O / N b f m B e F V 4 2 L S d O k b G W D 4 P d n f h C s U d j x R h H k C 7 X F m 9 Z 4 r B o n g s u P Q p Y q P 3 2 E L i o z D w A + 6 A a X 3 b 6 3 p Y I s I t N N w W b h r F H N z T A i P + T O r 8 m Q R / N n X + b I I / l z p / L s G f T 5 0 / n + A v p M 5 f S P A X U + c v a r 4 W e L R O t 2 s I 6 4 h R V v p f B b h 5 E 5 2 o v x + 9 v b y V l r 6 S U s m u D k Z 0 / E X n Z R g V 8 y G j H h W o i p w m Y t z 4 5 8 B p 3 6 P W M s a 1 h o M d x k u C d d D Y Q H g e R G f f x t 3 h 6 8 O x q M 0 c w r c o 8 + K t t Z + 1 E T f + b j i v g 3 z d P f 3 5 9 Y O S p 8 p / p w 0 I 3 Q Y E 2 h H D v 1 S 5 f / e m R j p e H b F h t V x 7 M K E a B i + j k / f R 5 6 M J c 9 c X / b B 7 P q n p U z B 5 Q p 8 z S p 4 o + X H o N / h t x V 4 u m 2 m R P 2 3 J 8 i 9 Q S w E C L Q A U A A I A C A B r n O F c / P 5 h g 6 U A A A D 2 A A A A E g A A A A A A A A A A A A A A A A A A A A A A Q 2 9 u Z m l n L 1 B h Y 2 t h Z 2 U u e G 1 s U E s B A i 0 A F A A C A A g A a 5 z h X A / K 6 a u k A A A A 6 Q A A A B M A A A A A A A A A A A A A A A A A 8 Q A A A F t D b 2 5 0 Z W 5 0 X 1 R 5 c G V z X S 5 4 b W x Q S w E C L Q A U A A I A C A B r n O F c V / F E b + g B A A B j B Q A A E w A A A A A A A A A A A A A A A A D i A Q A A R m 9 y b X V s Y X M v U 2 V j d G l v b j E u b V B L B Q Y A A A A A A w A D A M I A A A A X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Z D w A A A A A A A P c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l M j A x P C 9 J d G V t U G F 0 a D 4 8 L 0 l 0 Z W 1 M b 2 N h d G l v b j 4 8 U 3 R h Y m x l R W 5 0 c m l l c z 4 8 R W 5 0 c n k g V H l w Z T 0 i U X V l c n l J R C I g V m F s d W U 9 I n M w N z E z O D c x O C 1 j Z W Q 0 L T Q 5 M D M t O D M y M i 0 2 Z D A 4 N T g 0 N G N k N j Y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4 4 O G 4 4 O 8 4 4 O W 4 4 O r X z E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a G V l d D Q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M Y X N 0 V X B k Y X R l Z C I g V m F s d W U 9 I m Q y M D I 2 L T A 3 L T A x V D E w O j M 1 O j I z L j c z N z Q 5 N D J a I i A v P j x F b n R y e S B U e X B l P S J G a W x s R X J y b 3 J D b 3 V u d C I g V m F s d W U 9 I m w w I i A v P j x F b n R y e S B U e X B l P S J G a W x s Q 2 9 s d W 1 u V H l w Z X M i I F Z h b H V l P S J z Q m d V R k J R V U Z C U T 0 9 I i A v P j x F b n R y e S B U e X B l P S J G a W x s R X J y b 3 J D b 2 R l I i B W Y W x 1 Z T 0 i c 1 V u a 2 5 v d 2 4 i I C 8 + P E V u d H J 5 I F R 5 c G U 9 I k Z p b G x D b 2 x 1 b W 5 O Y W 1 l c y I g V m F s d W U 9 I n N b J n F 1 b 3 Q 7 6 Y C a 6 L K o 4 4 O a 4 4 K i J n F 1 b 3 Q 7 L C Z x d W 9 0 O 0 J J R C Z x d W 9 0 O y w m c X V v d D t B U 0 s m c X V v d D s s J n F 1 b 3 Q 7 5 Y m N 5 p e l 5 q + U J n F 1 b 3 Q 7 L C Z x d W 9 0 O + m r m O W A p C Z x d W 9 0 O y w m c X V v d D v l r o n l g K Q m c X V v d D s s J n F 1 b 3 Q 7 4 4 K 5 4 4 O X 4 4 O s 4 4 O D 4 4 O J J n F 1 b 3 Q 7 X S I g L z 4 8 R W 5 0 c n k g V H l w Z T 0 i R m l s b E N v d W 5 0 I i B W Y W x 1 Z T 0 i b D U x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O D h u O D v O O D l u O D q y A x L 0 F 1 d G 9 S Z W 1 v d m V k Q 2 9 s d W 1 u c z E u e + m A m u i y q O O D m u O C o i w w f S Z x d W 9 0 O y w m c X V v d D t T Z W N 0 a W 9 u M S / j g 4 b j g 7 z j g 5 b j g 6 s g M S 9 B d X R v U m V t b 3 Z l Z E N v b H V t b n M x L n t C S U Q s M X 0 m c X V v d D s s J n F 1 b 3 Q 7 U 2 V j d G l v b j E v 4 4 O G 4 4 O 8 4 4 O W 4 4 O r I D E v Q X V 0 b 1 J l b W 9 2 Z W R D b 2 x 1 b W 5 z M S 5 7 Q V N L L D J 9 J n F 1 b 3 Q 7 L C Z x d W 9 0 O 1 N l Y 3 R p b 2 4 x L + O D h u O D v O O D l u O D q y A x L 0 F 1 d G 9 S Z W 1 v d m V k Q 2 9 s d W 1 u c z E u e + W J j e a X p e a v l C w z f S Z x d W 9 0 O y w m c X V v d D t T Z W N 0 a W 9 u M S / j g 4 b j g 7 z j g 5 b j g 6 s g M S 9 B d X R v U m V t b 3 Z l Z E N v b H V t b n M x L n v p q 5 j l g K Q s N H 0 m c X V v d D s s J n F 1 b 3 Q 7 U 2 V j d G l v b j E v 4 4 O G 4 4 O 8 4 4 O W 4 4 O r I D E v Q X V 0 b 1 J l b W 9 2 Z W R D b 2 x 1 b W 5 z M S 5 7 5 a 6 J 5 Y C k L D V 9 J n F 1 b 3 Q 7 L C Z x d W 9 0 O 1 N l Y 3 R p b 2 4 x L + O D h u O D v O O D l u O D q y A x L 0 F 1 d G 9 S Z W 1 v d m V k Q 2 9 s d W 1 u c z E u e + O C u e O D l + O D r O O D g + O D i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/ j g 4 b j g 7 z j g 5 b j g 6 s g M S 9 B d X R v U m V t b 3 Z l Z E N v b H V t b n M x L n v p g J r o s q j j g 5 r j g q I s M H 0 m c X V v d D s s J n F 1 b 3 Q 7 U 2 V j d G l v b j E v 4 4 O G 4 4 O 8 4 4 O W 4 4 O r I D E v Q X V 0 b 1 J l b W 9 2 Z W R D b 2 x 1 b W 5 z M S 5 7 Q k l E L D F 9 J n F 1 b 3 Q 7 L C Z x d W 9 0 O 1 N l Y 3 R p b 2 4 x L + O D h u O D v O O D l u O D q y A x L 0 F 1 d G 9 S Z W 1 v d m V k Q 2 9 s d W 1 u c z E u e 0 F T S y w y f S Z x d W 9 0 O y w m c X V v d D t T Z W N 0 a W 9 u M S / j g 4 b j g 7 z j g 5 b j g 6 s g M S 9 B d X R v U m V t b 3 Z l Z E N v b H V t b n M x L n v l i Y 3 m l 6 X m r 5 Q s M 3 0 m c X V v d D s s J n F 1 b 3 Q 7 U 2 V j d G l v b j E v 4 4 O G 4 4 O 8 4 4 O W 4 4 O r I D E v Q X V 0 b 1 J l b W 9 2 Z W R D b 2 x 1 b W 5 z M S 5 7 6 a u Y 5 Y C k L D R 9 J n F 1 b 3 Q 7 L C Z x d W 9 0 O 1 N l Y 3 R p b 2 4 x L + O D h u O D v O O D l u O D q y A x L 0 F 1 d G 9 S Z W 1 v d m V k Q 2 9 s d W 1 u c z E u e + W u i e W A p C w 1 f S Z x d W 9 0 O y w m c X V v d D t T Z W N 0 a W 9 u M S / j g 4 b j g 7 z j g 5 b j g 6 s g M S 9 B d X R v U m V t b 3 Z l Z E N v b H V t b n M x L n v j g r n j g 5 f j g 6 z j g 4 P j g 4 k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i U y M D E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J T I w M S 9 I V E 1 M J T I w J U U z J T g x J T h C J U U z J T g y J T g 5 J U U 2 J T h B J U J E J U U 1 J T g 3 J U J B J U U z J T g x J T k 1 J U U z J T g y J T h D J U U z J T g x J T l G J U U z J T g z J T g 2 J U U z J T g z J U J D J U U z J T g z J T k 2 J U U z J T g z J U F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J T I w M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l M j A x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Y W p F Z J 5 Y b S L K e y u X G G s i M A A A A A A I A A A A A A B B m A A A A A Q A A I A A A A E H v g N 0 0 i 3 o M a Y t h l 4 t 8 / z P P a P u b 5 h 0 L D z z L m U h L f F T t A A A A A A 6 A A A A A A g A A I A A A A E c S e 4 J 8 8 Z r Q q 1 Q n 4 L I Q L 6 y D x 2 I I t b F O j b c R z 6 I x K A Z k U A A A A G W 7 8 F K r t / T y 1 c p F j z N v 0 l l q S w y z b w y x n n c K 1 C m K + U Z F S 7 i O T 3 c 2 f z R k m j L i P q U 4 F B v r o g v + Y Q M H B g + L N + N 4 Q 1 L G O C o j n S v 4 M m 5 S 9 C X M U K m N Q A A A A A r w f B 5 g l U t T 7 n 4 r Y u w D X t Z Y Z Q 5 0 q D t E H D X S M K r + U V y h P T M z E g u k g O e Q C / J T E E p y O O E N E Z Q K i J c d g 6 X 7 + 4 c x g u U = < / D a t a M a s h u p > 
</file>

<file path=customXml/itemProps1.xml><?xml version="1.0" encoding="utf-8"?>
<ds:datastoreItem xmlns:ds="http://schemas.openxmlformats.org/officeDocument/2006/customXml" ds:itemID="{06A4695A-0A21-4B9F-BB2E-4F4B5796413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スワップ計算_みんF</vt:lpstr>
      <vt:lpstr>スワップ計算_GMOクリック_100</vt:lpstr>
      <vt:lpstr>スワップ計算_GMOクリック_50</vt:lpstr>
      <vt:lpstr>スポット価格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2025-08-25T13:24:11Z</dcterms:created>
  <dcterms:modified xsi:type="dcterms:W3CDTF">2026-07-01T10:48:50Z</dcterms:modified>
</cp:coreProperties>
</file>