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202300"/>
  <xr:revisionPtr revIDLastSave="83" documentId="8_{D9840D7D-E8C8-4BE7-BF40-A4B51937680D}" xr6:coauthVersionLast="47" xr6:coauthVersionMax="47" xr10:uidLastSave="{5AD1082D-EB83-4C04-9D61-9C8FB0087B73}"/>
  <bookViews>
    <workbookView xWindow="-108" yWindow="-108" windowWidth="23256" windowHeight="12456" xr2:uid="{2C15BBE5-4061-4E27-8236-A5CCF296A8C9}"/>
  </bookViews>
  <sheets>
    <sheet name="スワップ計算" sheetId="7" r:id="rId1"/>
    <sheet name="スポット価格" sheetId="4" r:id="rId2"/>
  </sheets>
  <definedNames>
    <definedName name="ExternalData_1" localSheetId="1" hidden="1">スポット価格!$A$1:$G$52</definedName>
    <definedName name="solver_adj" localSheetId="0" hidden="1">スワップ計算!$B$6,スワップ計算!$B$7,スワップ計算!$B$13,スワップ計算!$B$14,スワップ計算!$B$15,スワップ計算!$B$16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スワップ計算!$B$2</definedName>
    <definedName name="solver_lhs2" localSheetId="0" hidden="1">スワップ計算!$D$21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スワップ計算!$D$27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2</definedName>
    <definedName name="solver_rhs1" localSheetId="0" hidden="1">20</definedName>
    <definedName name="solver_rhs2" localSheetId="0" hidden="1">1000000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7" l="1"/>
  <c r="G16" i="7"/>
  <c r="G15" i="7"/>
  <c r="G14" i="7"/>
  <c r="G13" i="7"/>
  <c r="G12" i="7"/>
  <c r="G11" i="7"/>
  <c r="G10" i="7"/>
  <c r="G9" i="7"/>
  <c r="G8" i="7"/>
  <c r="G7" i="7"/>
  <c r="G6" i="7"/>
  <c r="B21" i="7" l="1"/>
  <c r="C21" i="7" s="1"/>
  <c r="D17" i="7"/>
  <c r="F17" i="7" s="1"/>
  <c r="H17" i="7" s="1"/>
  <c r="D16" i="7"/>
  <c r="F16" i="7" s="1"/>
  <c r="H16" i="7" s="1"/>
  <c r="D15" i="7"/>
  <c r="E15" i="7" s="1"/>
  <c r="I15" i="7" s="1"/>
  <c r="D14" i="7"/>
  <c r="F14" i="7" s="1"/>
  <c r="H14" i="7" s="1"/>
  <c r="D13" i="7"/>
  <c r="F13" i="7" s="1"/>
  <c r="H13" i="7" s="1"/>
  <c r="D12" i="7"/>
  <c r="E12" i="7" s="1"/>
  <c r="I12" i="7" s="1"/>
  <c r="D11" i="7"/>
  <c r="F11" i="7" s="1"/>
  <c r="H11" i="7" s="1"/>
  <c r="D10" i="7"/>
  <c r="F10" i="7" s="1"/>
  <c r="H10" i="7" s="1"/>
  <c r="D9" i="7"/>
  <c r="E9" i="7" s="1"/>
  <c r="I9" i="7" s="1"/>
  <c r="D8" i="7"/>
  <c r="E8" i="7" s="1"/>
  <c r="I8" i="7" s="1"/>
  <c r="D7" i="7"/>
  <c r="F7" i="7" s="1"/>
  <c r="H7" i="7" s="1"/>
  <c r="D6" i="7"/>
  <c r="F6" i="7" s="1"/>
  <c r="H6" i="7" s="1"/>
  <c r="F15" i="7" l="1"/>
  <c r="H15" i="7" s="1"/>
  <c r="E6" i="7"/>
  <c r="I6" i="7" s="1"/>
  <c r="F12" i="7"/>
  <c r="H12" i="7" s="1"/>
  <c r="E16" i="7"/>
  <c r="I16" i="7" s="1"/>
  <c r="E13" i="7"/>
  <c r="I13" i="7" s="1"/>
  <c r="F9" i="7"/>
  <c r="H9" i="7" s="1"/>
  <c r="D21" i="7"/>
  <c r="F8" i="7"/>
  <c r="H8" i="7" s="1"/>
  <c r="E7" i="7"/>
  <c r="I7" i="7" s="1"/>
  <c r="E10" i="7"/>
  <c r="I10" i="7" s="1"/>
  <c r="E11" i="7"/>
  <c r="I11" i="7" s="1"/>
  <c r="E14" i="7"/>
  <c r="I14" i="7" s="1"/>
  <c r="E17" i="7"/>
  <c r="I17" i="7" s="1"/>
  <c r="B3" i="7" l="1"/>
  <c r="D24" i="7" a="1"/>
  <c r="D24" i="7" s="1"/>
  <c r="D27" i="7" s="1"/>
  <c r="B24" i="7" a="1"/>
  <c r="B24" i="7" s="1"/>
  <c r="B2" i="7" a="1"/>
  <c r="B2" i="7" s="1"/>
  <c r="C24" i="7" a="1"/>
  <c r="C24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D8AEF-8FCE-4385-A6CD-A0E13C2CA09A}" keepAlive="1" name="クエリ - テーブル 1" description="ブック内の 'テーブル 1' クエリへの接続です。" type="5" refreshedVersion="8" refreshOnLoad="1" saveData="1">
    <dbPr connection="Provider=Microsoft.Mashup.OleDb.1;Data Source=$Workbook$;Location=&quot;テーブル 1&quot;;Extended Properties=&quot;&quot;" command="SELECT * FROM [テーブル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<sst xmlns="http://schemas.openxmlformats.org/spreadsheetml/2006/main" count="145" uniqueCount="77">
  <si>
    <t>USDJPY</t>
  </si>
  <si>
    <t>EURJPY</t>
  </si>
  <si>
    <t>GBPJPY</t>
  </si>
  <si>
    <t>AUDJPY</t>
  </si>
  <si>
    <t>NZDJPY</t>
  </si>
  <si>
    <t>ZARJPY</t>
  </si>
  <si>
    <t>TRYJPY</t>
  </si>
  <si>
    <t>MXNJPY</t>
  </si>
  <si>
    <t>CZKJPY</t>
  </si>
  <si>
    <t>HUFJPY</t>
  </si>
  <si>
    <t>通貨ペア</t>
  </si>
  <si>
    <t>BID</t>
  </si>
  <si>
    <t>ASK</t>
  </si>
  <si>
    <t>前日比</t>
  </si>
  <si>
    <t>高値</t>
  </si>
  <si>
    <t>安値</t>
  </si>
  <si>
    <t>スプレッド</t>
  </si>
  <si>
    <t>USDJPY LIGHT</t>
  </si>
  <si>
    <t>EURJPY LIGHT</t>
  </si>
  <si>
    <t>GBPJPY LIGHT</t>
  </si>
  <si>
    <t>AUDJPY LIGHT</t>
  </si>
  <si>
    <t>NZDJPY LIGHT</t>
  </si>
  <si>
    <t>ZARJPY LIGHT</t>
  </si>
  <si>
    <t>TRYJPY LIGHT</t>
  </si>
  <si>
    <t>MXNJPY LIGHT</t>
  </si>
  <si>
    <t>CZKJPY LIGHT</t>
  </si>
  <si>
    <t>HUFJPY LIGHT</t>
  </si>
  <si>
    <t>EURUSD LIGHT</t>
  </si>
  <si>
    <t>GBPUSD LIGHT</t>
  </si>
  <si>
    <t>CHFJPY</t>
  </si>
  <si>
    <t>CADJPY</t>
  </si>
  <si>
    <t>RUBJPY</t>
  </si>
  <si>
    <t>CNHJPY</t>
  </si>
  <si>
    <t>HKDJPY</t>
  </si>
  <si>
    <t>SGDJPY</t>
  </si>
  <si>
    <t>PLNJPY</t>
  </si>
  <si>
    <t>NOKJPY</t>
  </si>
  <si>
    <t>SEKJPY</t>
  </si>
  <si>
    <t>EURUSD</t>
  </si>
  <si>
    <t>GBPUSD</t>
  </si>
  <si>
    <t>AUDUSD</t>
  </si>
  <si>
    <t>NZDUSD</t>
  </si>
  <si>
    <t>EURGBP</t>
  </si>
  <si>
    <t>EURAUD</t>
  </si>
  <si>
    <t>GBPAUD</t>
  </si>
  <si>
    <t>AUDNZD</t>
  </si>
  <si>
    <t>USDCHF</t>
  </si>
  <si>
    <t>EURCHF</t>
  </si>
  <si>
    <t>GBPCHF</t>
  </si>
  <si>
    <t>USDCAD</t>
  </si>
  <si>
    <t>USDCNH</t>
  </si>
  <si>
    <t>EURPLN</t>
  </si>
  <si>
    <t>USDJPYラージ</t>
  </si>
  <si>
    <t>保有量</t>
    <rPh sb="0" eb="3">
      <t>ホユウリョウ</t>
    </rPh>
    <phoneticPr fontId="2"/>
  </si>
  <si>
    <t>スワップポイント</t>
    <phoneticPr fontId="2"/>
  </si>
  <si>
    <t>価格</t>
    <rPh sb="0" eb="2">
      <t>カカク</t>
    </rPh>
    <phoneticPr fontId="2"/>
  </si>
  <si>
    <t>円貨換算額</t>
    <rPh sb="0" eb="2">
      <t>エンカ</t>
    </rPh>
    <rPh sb="2" eb="5">
      <t>カンザンガク</t>
    </rPh>
    <phoneticPr fontId="2"/>
  </si>
  <si>
    <t>１日</t>
    <rPh sb="1" eb="2">
      <t>ニチ</t>
    </rPh>
    <phoneticPr fontId="2"/>
  </si>
  <si>
    <t>１か月</t>
    <rPh sb="2" eb="3">
      <t>ゲツ</t>
    </rPh>
    <phoneticPr fontId="2"/>
  </si>
  <si>
    <t>１年</t>
    <rPh sb="1" eb="2">
      <t>ネン</t>
    </rPh>
    <phoneticPr fontId="2"/>
  </si>
  <si>
    <t>合算（円）</t>
    <rPh sb="0" eb="2">
      <t>ガッサン</t>
    </rPh>
    <rPh sb="3" eb="4">
      <t>エン</t>
    </rPh>
    <phoneticPr fontId="2"/>
  </si>
  <si>
    <t>リスク額</t>
    <rPh sb="3" eb="4">
      <t>ガク</t>
    </rPh>
    <phoneticPr fontId="2"/>
  </si>
  <si>
    <t>利回り（年率）</t>
    <rPh sb="0" eb="2">
      <t>リマワ</t>
    </rPh>
    <rPh sb="4" eb="6">
      <t>ネンリツ</t>
    </rPh>
    <phoneticPr fontId="2"/>
  </si>
  <si>
    <t>証拠金</t>
    <rPh sb="0" eb="3">
      <t>ショウコキン</t>
    </rPh>
    <phoneticPr fontId="2"/>
  </si>
  <si>
    <t>レバレッジ</t>
    <phoneticPr fontId="2"/>
  </si>
  <si>
    <t>シャープレシオ</t>
    <phoneticPr fontId="2"/>
  </si>
  <si>
    <t>評価損益のブレ</t>
    <rPh sb="0" eb="4">
      <t>ヒョウカソンエキ</t>
    </rPh>
    <phoneticPr fontId="2"/>
  </si>
  <si>
    <t>ポジション</t>
    <phoneticPr fontId="2"/>
  </si>
  <si>
    <t>AUDCAD</t>
  </si>
  <si>
    <t>CHFTRY</t>
  </si>
  <si>
    <t>CHFMXN</t>
  </si>
  <si>
    <t>CHFZAR</t>
  </si>
  <si>
    <t>NOKSEK</t>
  </si>
  <si>
    <t>相関係数</t>
    <rPh sb="0" eb="4">
      <t>ソウカンケイスウ</t>
    </rPh>
    <phoneticPr fontId="2"/>
  </si>
  <si>
    <t>※共分散行列:2024/10/24-2025/10/24の日次データより算出、年率換算</t>
    <rPh sb="1" eb="6">
      <t>キョウブンサンギョウレツ</t>
    </rPh>
    <rPh sb="29" eb="31">
      <t>ニチジ</t>
    </rPh>
    <rPh sb="36" eb="38">
      <t>サンシュツ</t>
    </rPh>
    <rPh sb="39" eb="41">
      <t>ネンリツ</t>
    </rPh>
    <rPh sb="41" eb="43">
      <t>カンザン</t>
    </rPh>
    <phoneticPr fontId="2"/>
  </si>
  <si>
    <t>今日の損益</t>
    <rPh sb="0" eb="2">
      <t>キョウ</t>
    </rPh>
    <rPh sb="3" eb="5">
      <t>ソンエキ</t>
    </rPh>
    <phoneticPr fontId="2"/>
  </si>
  <si>
    <t>リスク（年率）</t>
    <rPh sb="4" eb="6">
      <t>ネンリツ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</si>
</sst>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%"/>
    <numFmt numFmtId="178" formatCode="#,##0.000;[Red]\-#,##0.00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4" xfId="0" applyFont="1" applyBorder="1" applyAlignment="1">
      <alignment horizontal="center" vertical="top"/>
    </xf>
    <xf numFmtId="0" fontId="0" fillId="0" borderId="5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3" fillId="2" borderId="0" xfId="0" applyFont="1" applyFill="1">
      <alignment vertical="center"/>
    </xf>
    <xf numFmtId="40" fontId="3" fillId="2" borderId="4" xfId="1" applyNumberFormat="1" applyFont="1" applyFill="1" applyBorder="1">
      <alignment vertical="center"/>
    </xf>
    <xf numFmtId="9" fontId="3" fillId="2" borderId="0" xfId="2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38" fontId="3" fillId="2" borderId="2" xfId="1" applyFont="1" applyFill="1" applyBorder="1">
      <alignment vertical="center"/>
    </xf>
    <xf numFmtId="40" fontId="3" fillId="2" borderId="2" xfId="1" applyNumberFormat="1" applyFont="1" applyFill="1" applyBorder="1">
      <alignment vertical="center"/>
    </xf>
    <xf numFmtId="177" fontId="3" fillId="2" borderId="2" xfId="2" applyNumberFormat="1" applyFont="1" applyFill="1" applyBorder="1">
      <alignment vertical="center"/>
    </xf>
    <xf numFmtId="40" fontId="3" fillId="2" borderId="0" xfId="1" applyNumberFormat="1" applyFont="1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0" xfId="1" applyFont="1" applyFill="1" applyBorder="1">
      <alignment vertical="center"/>
    </xf>
    <xf numFmtId="177" fontId="3" fillId="2" borderId="0" xfId="2" applyNumberFormat="1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40" fontId="3" fillId="2" borderId="3" xfId="1" applyNumberFormat="1" applyFont="1" applyFill="1" applyBorder="1">
      <alignment vertical="center"/>
    </xf>
    <xf numFmtId="177" fontId="3" fillId="2" borderId="3" xfId="2" applyNumberFormat="1" applyFont="1" applyFill="1" applyBorder="1">
      <alignment vertical="center"/>
    </xf>
    <xf numFmtId="38" fontId="3" fillId="3" borderId="2" xfId="1" applyFont="1" applyFill="1" applyBorder="1">
      <alignment vertical="center"/>
    </xf>
    <xf numFmtId="176" fontId="3" fillId="3" borderId="2" xfId="1" applyNumberFormat="1" applyFont="1" applyFill="1" applyBorder="1">
      <alignment vertical="center"/>
    </xf>
    <xf numFmtId="38" fontId="3" fillId="3" borderId="0" xfId="1" applyFont="1" applyFill="1" applyBorder="1">
      <alignment vertical="center"/>
    </xf>
    <xf numFmtId="176" fontId="3" fillId="3" borderId="0" xfId="1" applyNumberFormat="1" applyFont="1" applyFill="1" applyBorder="1">
      <alignment vertical="center"/>
    </xf>
    <xf numFmtId="38" fontId="3" fillId="3" borderId="3" xfId="1" applyFont="1" applyFill="1" applyBorder="1">
      <alignment vertical="center"/>
    </xf>
    <xf numFmtId="176" fontId="3" fillId="3" borderId="3" xfId="1" applyNumberFormat="1" applyFont="1" applyFill="1" applyBorder="1">
      <alignment vertical="center"/>
    </xf>
    <xf numFmtId="38" fontId="3" fillId="3" borderId="0" xfId="1" applyFont="1" applyFill="1">
      <alignment vertical="center"/>
    </xf>
    <xf numFmtId="40" fontId="3" fillId="2" borderId="1" xfId="1" applyNumberFormat="1" applyFont="1" applyFill="1" applyBorder="1">
      <alignment vertical="center"/>
    </xf>
    <xf numFmtId="0" fontId="6" fillId="2" borderId="0" xfId="0" applyFont="1" applyFill="1">
      <alignment vertical="center"/>
    </xf>
    <xf numFmtId="38" fontId="3" fillId="0" borderId="1" xfId="1" applyFont="1" applyFill="1" applyBorder="1">
      <alignment vertical="center"/>
    </xf>
    <xf numFmtId="178" fontId="0" fillId="0" borderId="5" xfId="1" applyNumberFormat="1" applyFont="1" applyBorder="1" applyAlignment="1"/>
    <xf numFmtId="178" fontId="0" fillId="0" borderId="2" xfId="1" applyNumberFormat="1" applyFont="1" applyBorder="1" applyAlignment="1"/>
    <xf numFmtId="178" fontId="0" fillId="0" borderId="6" xfId="1" applyNumberFormat="1" applyFont="1" applyBorder="1" applyAlignment="1"/>
    <xf numFmtId="178" fontId="0" fillId="0" borderId="7" xfId="1" applyNumberFormat="1" applyFont="1" applyBorder="1" applyAlignment="1"/>
    <xf numFmtId="178" fontId="0" fillId="0" borderId="0" xfId="1" applyNumberFormat="1" applyFont="1" applyAlignment="1"/>
    <xf numFmtId="178" fontId="0" fillId="0" borderId="8" xfId="1" applyNumberFormat="1" applyFont="1" applyBorder="1" applyAlignment="1"/>
    <xf numFmtId="178" fontId="0" fillId="0" borderId="9" xfId="1" applyNumberFormat="1" applyFont="1" applyBorder="1" applyAlignment="1"/>
    <xf numFmtId="178" fontId="0" fillId="0" borderId="3" xfId="1" applyNumberFormat="1" applyFont="1" applyBorder="1" applyAlignment="1"/>
    <xf numFmtId="178" fontId="0" fillId="0" borderId="10" xfId="1" applyNumberFormat="1" applyFont="1" applyBorder="1" applyAlignment="1"/>
    <xf numFmtId="176" fontId="3" fillId="4" borderId="0" xfId="1" applyNumberFormat="1" applyFont="1" applyFill="1" applyBorder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EA317DAE-64C4-42A5-A66F-C0F82BBDBF1D}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connections" Target="connections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refreshOnLoad="1" connectionId="1" xr16:uid="{72EF6ECF-0F51-4D94-AE3A-7D1FD3015576}" autoFormatId="20" applyNumberFormats="0" applyBorderFormats="0" applyFontFormats="0" applyPatternFormats="0" applyAlignmentFormats="0" applyWidthHeightFormats="0">
  <queryTableRefresh nextId="8">
    <queryTableFields count="7">
      <queryTableField id="1" name="通貨ペア" tableColumnId="8"/>
      <queryTableField id="2" name="BID" tableColumnId="2"/>
      <queryTableField id="3" name="ASK" tableColumnId="3"/>
      <queryTableField id="4" name="前日比" tableColumnId="4"/>
      <queryTableField id="5" name="高値" tableColumnId="5"/>
      <queryTableField id="6" name="安値" tableColumnId="6"/>
      <queryTableField id="7" name="スプレッド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92E6F9-EED1-4DE8-BB63-C819490AEAE5}" name="テーブル_1" displayName="テーブル_1" ref="A1:G52" tableType="queryTable" totalsRowShown="0">
  <autoFilter ref="A1:G52" xr:uid="{F992E6F9-EED1-4DE8-BB63-C819490AEAE5}"/>
  <tableColumns count="7">
    <tableColumn id="8" xr3:uid="{4EF3846E-BC29-4346-8E46-E785705ED33F}" uniqueName="8" name="通貨ペア" queryTableFieldId="1" dataDxfId="0"/>
    <tableColumn id="2" xr3:uid="{622128AB-1101-43DB-AA4F-E6AD04716992}" uniqueName="2" name="BID" queryTableFieldId="2"/>
    <tableColumn id="3" xr3:uid="{FED81727-F1F1-4952-A11C-E5AC3B51EB98}" uniqueName="3" name="ASK" queryTableFieldId="3"/>
    <tableColumn id="4" xr3:uid="{E93B4E30-77BA-4C35-AC91-C99210718746}" uniqueName="4" name="前日比" queryTableFieldId="4"/>
    <tableColumn id="5" xr3:uid="{67B909B6-92FF-463F-B7C7-2ED3974D4258}" uniqueName="5" name="高値" queryTableFieldId="5"/>
    <tableColumn id="6" xr3:uid="{84E60D24-FD94-4916-B8BF-9C4D91EF8D1F}" uniqueName="6" name="安値" queryTableFieldId="6"/>
    <tableColumn id="7" xr3:uid="{B680AD4F-63E1-4E33-9E85-1CC48072A132}" uniqueName="7" name="スプレッド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2207-6ECA-4CFD-9F9B-E4B23BD4A827}">
  <dimension ref="A1:X30"/>
  <sheetViews>
    <sheetView tabSelected="1" zoomScale="70" zoomScaleNormal="70" workbookViewId="0">
      <selection activeCell="A9" sqref="A9"/>
    </sheetView>
  </sheetViews>
  <sheetFormatPr defaultRowHeight="15" x14ac:dyDescent="0.45"/>
  <cols>
    <col min="1" max="1" width="12.8984375" style="1" customWidth="1"/>
    <col min="2" max="8" width="12.69921875" style="1" customWidth="1"/>
    <col min="9" max="9" width="13.69921875" style="1" customWidth="1"/>
    <col min="10" max="10" width="11.69921875" style="1" customWidth="1"/>
    <col min="11" max="11" width="8.796875" style="1" customWidth="1"/>
    <col min="12" max="12" width="8.796875" style="1"/>
    <col min="13" max="13" width="11.09765625" style="1" bestFit="1" customWidth="1"/>
    <col min="14" max="16384" width="8.796875" style="1"/>
  </cols>
  <sheetData>
    <row r="1" spans="1:24" x14ac:dyDescent="0.45">
      <c r="A1" s="12" t="s">
        <v>63</v>
      </c>
      <c r="B1" s="35">
        <v>1000000</v>
      </c>
      <c r="C1" s="12"/>
      <c r="D1" s="12"/>
      <c r="E1" s="12"/>
      <c r="F1" s="12"/>
      <c r="G1" s="12"/>
      <c r="H1" s="12"/>
      <c r="I1" s="12"/>
      <c r="J1" s="12"/>
      <c r="L1" s="1" t="s">
        <v>74</v>
      </c>
    </row>
    <row r="2" spans="1:24" ht="18" x14ac:dyDescent="0.45">
      <c r="A2" s="12" t="s">
        <v>64</v>
      </c>
      <c r="B2" s="13" cm="1">
        <f t="array" ref="B2">SUM(ABS(E6:E17))/B1</f>
        <v>20.257104241240963</v>
      </c>
      <c r="C2" s="12"/>
      <c r="D2" s="12"/>
      <c r="E2" s="12"/>
      <c r="F2" s="12"/>
      <c r="G2" s="12"/>
      <c r="H2" s="12"/>
      <c r="I2" s="12"/>
      <c r="J2" s="12"/>
      <c r="L2" s="2"/>
      <c r="M2" s="3" t="s">
        <v>0</v>
      </c>
      <c r="N2" s="3" t="s">
        <v>1</v>
      </c>
      <c r="O2" s="3" t="s">
        <v>2</v>
      </c>
      <c r="P2" s="3" t="s">
        <v>29</v>
      </c>
      <c r="Q2" s="3" t="s">
        <v>3</v>
      </c>
      <c r="R2" s="3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9</v>
      </c>
      <c r="X2" s="3" t="s">
        <v>35</v>
      </c>
    </row>
    <row r="3" spans="1:24" ht="18" x14ac:dyDescent="0.45">
      <c r="A3" s="12" t="s">
        <v>75</v>
      </c>
      <c r="B3" s="23">
        <f>SUM(I6:I17)</f>
        <v>8048.8465920891849</v>
      </c>
      <c r="C3" s="12"/>
      <c r="D3" s="12"/>
      <c r="E3" s="12"/>
      <c r="F3" s="12"/>
      <c r="G3" s="12"/>
      <c r="H3" s="12"/>
      <c r="I3" s="12"/>
      <c r="J3" s="12"/>
      <c r="L3" s="3" t="s">
        <v>0</v>
      </c>
      <c r="M3" s="4">
        <v>1.0739E-2</v>
      </c>
      <c r="N3" s="5">
        <v>5.0425000000000001E-3</v>
      </c>
      <c r="O3" s="5">
        <v>6.2776999999999998E-3</v>
      </c>
      <c r="P3" s="5">
        <v>4.1990999999999999E-3</v>
      </c>
      <c r="Q3" s="5">
        <v>7.0207000000000004E-3</v>
      </c>
      <c r="R3" s="5">
        <v>5.9173000000000003E-3</v>
      </c>
      <c r="S3" s="5">
        <v>8.0338000000000007E-3</v>
      </c>
      <c r="T3" s="5">
        <v>1.09385E-2</v>
      </c>
      <c r="U3" s="5">
        <v>1.00876E-2</v>
      </c>
      <c r="V3" s="5">
        <v>4.3727999999999996E-3</v>
      </c>
      <c r="W3" s="5">
        <v>4.8228999999999998E-3</v>
      </c>
      <c r="X3" s="6">
        <v>5.0286999999999997E-3</v>
      </c>
    </row>
    <row r="4" spans="1:24" ht="18" x14ac:dyDescent="0.45">
      <c r="A4" s="37" t="s">
        <v>67</v>
      </c>
      <c r="B4" s="12"/>
      <c r="C4" s="12"/>
      <c r="D4" s="12"/>
      <c r="E4" s="12"/>
      <c r="F4" s="12"/>
      <c r="G4" s="12"/>
      <c r="H4" s="12"/>
      <c r="I4" s="14"/>
      <c r="J4" s="12"/>
      <c r="L4" s="3" t="s">
        <v>1</v>
      </c>
      <c r="M4" s="7">
        <v>5.0425000000000001E-3</v>
      </c>
      <c r="N4" s="2">
        <v>6.4422999999999998E-3</v>
      </c>
      <c r="O4" s="2">
        <v>5.6385999999999997E-3</v>
      </c>
      <c r="P4" s="2">
        <v>4.986E-3</v>
      </c>
      <c r="Q4" s="2">
        <v>6.3730000000000002E-3</v>
      </c>
      <c r="R4" s="2">
        <v>6.1263999999999997E-3</v>
      </c>
      <c r="S4" s="2">
        <v>6.1206999999999998E-3</v>
      </c>
      <c r="T4" s="2">
        <v>5.3642000000000004E-3</v>
      </c>
      <c r="U4" s="2">
        <v>7.4662000000000001E-3</v>
      </c>
      <c r="V4" s="2">
        <v>6.3838999999999996E-3</v>
      </c>
      <c r="W4" s="2">
        <v>7.0445000000000004E-3</v>
      </c>
      <c r="X4" s="8">
        <v>7.0089000000000002E-3</v>
      </c>
    </row>
    <row r="5" spans="1:24" ht="18" x14ac:dyDescent="0.45">
      <c r="A5" s="15"/>
      <c r="B5" s="16" t="s">
        <v>53</v>
      </c>
      <c r="C5" s="16" t="s">
        <v>54</v>
      </c>
      <c r="D5" s="16" t="s">
        <v>55</v>
      </c>
      <c r="E5" s="16" t="s">
        <v>56</v>
      </c>
      <c r="F5" s="16" t="s">
        <v>62</v>
      </c>
      <c r="G5" s="16" t="s">
        <v>76</v>
      </c>
      <c r="H5" s="16" t="s">
        <v>65</v>
      </c>
      <c r="I5" s="16" t="s">
        <v>75</v>
      </c>
      <c r="J5" s="12"/>
      <c r="L5" s="3" t="s">
        <v>2</v>
      </c>
      <c r="M5" s="7">
        <v>6.2776999999999998E-3</v>
      </c>
      <c r="N5" s="2">
        <v>5.6385999999999997E-3</v>
      </c>
      <c r="O5" s="2">
        <v>7.3873000000000003E-3</v>
      </c>
      <c r="P5" s="2">
        <v>4.1010999999999999E-3</v>
      </c>
      <c r="Q5" s="2">
        <v>7.4272000000000001E-3</v>
      </c>
      <c r="R5" s="2">
        <v>6.8960999999999996E-3</v>
      </c>
      <c r="S5" s="2">
        <v>7.5263999999999999E-3</v>
      </c>
      <c r="T5" s="2">
        <v>6.4818000000000002E-3</v>
      </c>
      <c r="U5" s="2">
        <v>8.8482999999999999E-3</v>
      </c>
      <c r="V5" s="2">
        <v>5.5376000000000002E-3</v>
      </c>
      <c r="W5" s="2">
        <v>6.5621000000000004E-3</v>
      </c>
      <c r="X5" s="8">
        <v>6.4276000000000003E-3</v>
      </c>
    </row>
    <row r="6" spans="1:24" ht="18" x14ac:dyDescent="0.45">
      <c r="A6" s="17" t="s">
        <v>0</v>
      </c>
      <c r="B6" s="29">
        <v>-13000</v>
      </c>
      <c r="C6" s="30">
        <v>170</v>
      </c>
      <c r="D6" s="19">
        <f>VLOOKUP(A6,スポット価格!A:B,2,FALSE)</f>
        <v>154.548</v>
      </c>
      <c r="E6" s="18">
        <f>B6*D6</f>
        <v>-2009124</v>
      </c>
      <c r="F6" s="20">
        <f>C6*365/D6/10000</f>
        <v>4.0149338716774077E-2</v>
      </c>
      <c r="G6" s="24">
        <f>SQRT(M3)</f>
        <v>0.10362914647916387</v>
      </c>
      <c r="H6" s="21">
        <f>F6/G6</f>
        <v>0.38743288042854507</v>
      </c>
      <c r="I6" s="23">
        <f>スポット価格!D2/スポット価格!B2*E6</f>
        <v>-415.99946165662232</v>
      </c>
      <c r="J6" s="12"/>
      <c r="L6" s="3" t="s">
        <v>29</v>
      </c>
      <c r="M6" s="7">
        <v>4.1990999999999999E-3</v>
      </c>
      <c r="N6" s="2">
        <v>4.986E-3</v>
      </c>
      <c r="O6" s="2">
        <v>4.1010999999999999E-3</v>
      </c>
      <c r="P6" s="2">
        <v>6.0334999999999998E-3</v>
      </c>
      <c r="Q6" s="2">
        <v>4.1409999999999997E-3</v>
      </c>
      <c r="R6" s="2">
        <v>4.1729999999999996E-3</v>
      </c>
      <c r="S6" s="2">
        <v>3.9284000000000003E-3</v>
      </c>
      <c r="T6" s="2">
        <v>4.2637999999999999E-3</v>
      </c>
      <c r="U6" s="2">
        <v>5.1282999999999997E-3</v>
      </c>
      <c r="V6" s="2">
        <v>4.6781000000000001E-3</v>
      </c>
      <c r="W6" s="2">
        <v>4.8529000000000003E-3</v>
      </c>
      <c r="X6" s="8">
        <v>5.0226999999999997E-3</v>
      </c>
    </row>
    <row r="7" spans="1:24" ht="18" x14ac:dyDescent="0.45">
      <c r="A7" s="12" t="s">
        <v>1</v>
      </c>
      <c r="B7" s="31">
        <v>-32000</v>
      </c>
      <c r="C7" s="32">
        <v>100</v>
      </c>
      <c r="D7" s="21">
        <f>VLOOKUP(A7,スポット価格!A:B,2,FALSE)</f>
        <v>179.58199999999999</v>
      </c>
      <c r="E7" s="23">
        <f t="shared" ref="E7:E17" si="0">B7*D7</f>
        <v>-5746624</v>
      </c>
      <c r="F7" s="24">
        <f t="shared" ref="F7:F17" si="1">C7*365/D7/10000</f>
        <v>2.0324976890779702E-2</v>
      </c>
      <c r="G7" s="24">
        <f>SQRT(N4)</f>
        <v>8.0263939599299505E-2</v>
      </c>
      <c r="H7" s="21">
        <f t="shared" ref="H7:H17" si="2">F7/G7</f>
        <v>0.25322675403484785</v>
      </c>
      <c r="I7" s="23">
        <f>スポット価格!D3/スポット価格!B3*E7</f>
        <v>6815.9772271923885</v>
      </c>
      <c r="J7" s="12"/>
      <c r="L7" s="3" t="s">
        <v>3</v>
      </c>
      <c r="M7" s="7">
        <v>7.0207000000000004E-3</v>
      </c>
      <c r="N7" s="2">
        <v>6.3730000000000002E-3</v>
      </c>
      <c r="O7" s="2">
        <v>7.4272000000000001E-3</v>
      </c>
      <c r="P7" s="2">
        <v>4.1409999999999997E-3</v>
      </c>
      <c r="Q7" s="2">
        <v>1.3277600000000001E-2</v>
      </c>
      <c r="R7" s="2">
        <v>1.12091E-2</v>
      </c>
      <c r="S7" s="2">
        <v>1.0907500000000001E-2</v>
      </c>
      <c r="T7" s="2">
        <v>7.0765999999999997E-3</v>
      </c>
      <c r="U7" s="2">
        <v>1.2352500000000001E-2</v>
      </c>
      <c r="V7" s="2">
        <v>6.6893999999999999E-3</v>
      </c>
      <c r="W7" s="2">
        <v>7.8577999999999999E-3</v>
      </c>
      <c r="X7" s="8">
        <v>7.6743000000000002E-3</v>
      </c>
    </row>
    <row r="8" spans="1:24" ht="18" x14ac:dyDescent="0.45">
      <c r="A8" s="12" t="s">
        <v>2</v>
      </c>
      <c r="B8" s="31">
        <v>0</v>
      </c>
      <c r="C8" s="32">
        <v>199</v>
      </c>
      <c r="D8" s="21">
        <f>VLOOKUP(A8,スポット価格!A:B,2,FALSE)</f>
        <v>203.58600000000001</v>
      </c>
      <c r="E8" s="23">
        <f t="shared" si="0"/>
        <v>0</v>
      </c>
      <c r="F8" s="24">
        <f t="shared" si="1"/>
        <v>3.5677797098032281E-2</v>
      </c>
      <c r="G8" s="24">
        <f>SQRT(O5)</f>
        <v>8.5949403721026482E-2</v>
      </c>
      <c r="H8" s="21">
        <f t="shared" si="2"/>
        <v>0.41510232245280998</v>
      </c>
      <c r="I8" s="23">
        <f>スポット価格!D4/スポット価格!B4*E8</f>
        <v>0</v>
      </c>
      <c r="J8" s="12"/>
      <c r="L8" s="3" t="s">
        <v>4</v>
      </c>
      <c r="M8" s="7">
        <v>5.9173000000000003E-3</v>
      </c>
      <c r="N8" s="2">
        <v>6.1263999999999997E-3</v>
      </c>
      <c r="O8" s="2">
        <v>6.8960999999999996E-3</v>
      </c>
      <c r="P8" s="2">
        <v>4.1729999999999996E-3</v>
      </c>
      <c r="Q8" s="2">
        <v>1.12091E-2</v>
      </c>
      <c r="R8" s="2">
        <v>1.08311E-2</v>
      </c>
      <c r="S8" s="2">
        <v>9.2014000000000002E-3</v>
      </c>
      <c r="T8" s="2">
        <v>6.0340999999999997E-3</v>
      </c>
      <c r="U8" s="2">
        <v>1.03549E-2</v>
      </c>
      <c r="V8" s="2">
        <v>6.3604000000000004E-3</v>
      </c>
      <c r="W8" s="2">
        <v>7.3061000000000003E-3</v>
      </c>
      <c r="X8" s="8">
        <v>7.2116000000000003E-3</v>
      </c>
    </row>
    <row r="9" spans="1:24" ht="18" x14ac:dyDescent="0.45">
      <c r="A9" s="12" t="s">
        <v>29</v>
      </c>
      <c r="B9" s="31">
        <v>0</v>
      </c>
      <c r="C9" s="32">
        <v>-10</v>
      </c>
      <c r="D9" s="21">
        <f>VLOOKUP(A9,スポット価格!A:B,2,FALSE)</f>
        <v>194.56</v>
      </c>
      <c r="E9" s="23">
        <f t="shared" si="0"/>
        <v>0</v>
      </c>
      <c r="F9" s="24">
        <f t="shared" si="1"/>
        <v>-1.8760279605263158E-3</v>
      </c>
      <c r="G9" s="24">
        <f>SQRT(P6)</f>
        <v>7.7675607496819746E-2</v>
      </c>
      <c r="H9" s="21">
        <f t="shared" si="2"/>
        <v>-2.4152086105063621E-2</v>
      </c>
      <c r="I9" s="23">
        <f>スポット価格!D19/スポット価格!B19*E9</f>
        <v>0</v>
      </c>
      <c r="J9" s="12"/>
      <c r="L9" s="3" t="s">
        <v>5</v>
      </c>
      <c r="M9" s="7">
        <v>8.0338000000000007E-3</v>
      </c>
      <c r="N9" s="2">
        <v>6.1206999999999998E-3</v>
      </c>
      <c r="O9" s="2">
        <v>7.5263999999999999E-3</v>
      </c>
      <c r="P9" s="2">
        <v>3.9284000000000003E-3</v>
      </c>
      <c r="Q9" s="2">
        <v>1.0907500000000001E-2</v>
      </c>
      <c r="R9" s="2">
        <v>9.2014000000000002E-3</v>
      </c>
      <c r="S9" s="2">
        <v>1.7573800000000001E-2</v>
      </c>
      <c r="T9" s="2">
        <v>8.1630000000000001E-3</v>
      </c>
      <c r="U9" s="2">
        <v>1.34302E-2</v>
      </c>
      <c r="V9" s="2">
        <v>6.3039000000000003E-3</v>
      </c>
      <c r="W9" s="2">
        <v>7.4231000000000002E-3</v>
      </c>
      <c r="X9" s="8">
        <v>7.4443E-3</v>
      </c>
    </row>
    <row r="10" spans="1:24" ht="18" x14ac:dyDescent="0.45">
      <c r="A10" s="12" t="s">
        <v>3</v>
      </c>
      <c r="B10" s="31">
        <v>2.3878624126785031E-3</v>
      </c>
      <c r="C10" s="32">
        <v>88</v>
      </c>
      <c r="D10" s="21">
        <f>VLOOKUP(A10,スポット価格!A:B,2,FALSE)</f>
        <v>101.02800000000001</v>
      </c>
      <c r="E10" s="23">
        <f t="shared" si="0"/>
        <v>0.24124096382808383</v>
      </c>
      <c r="F10" s="24">
        <f t="shared" si="1"/>
        <v>3.1793166250940336E-2</v>
      </c>
      <c r="G10" s="24">
        <f>SQRT(Q7)</f>
        <v>0.11522846870456971</v>
      </c>
      <c r="H10" s="21">
        <f t="shared" si="2"/>
        <v>0.27591416086986054</v>
      </c>
      <c r="I10" s="23">
        <f>スポット価格!D5/スポット価格!B5*E10</f>
        <v>3.2235951123534641E-4</v>
      </c>
      <c r="J10" s="12"/>
      <c r="L10" s="3" t="s">
        <v>6</v>
      </c>
      <c r="M10" s="7">
        <v>1.09385E-2</v>
      </c>
      <c r="N10" s="2">
        <v>5.3642000000000004E-3</v>
      </c>
      <c r="O10" s="2">
        <v>6.4818000000000002E-3</v>
      </c>
      <c r="P10" s="2">
        <v>4.2637999999999999E-3</v>
      </c>
      <c r="Q10" s="2">
        <v>7.0765999999999997E-3</v>
      </c>
      <c r="R10" s="2">
        <v>6.0340999999999997E-3</v>
      </c>
      <c r="S10" s="2">
        <v>8.1630000000000001E-3</v>
      </c>
      <c r="T10" s="2">
        <v>1.3601500000000001E-2</v>
      </c>
      <c r="U10" s="2">
        <v>1.06225E-2</v>
      </c>
      <c r="V10" s="2">
        <v>4.6216E-3</v>
      </c>
      <c r="W10" s="2">
        <v>5.2174999999999999E-3</v>
      </c>
      <c r="X10" s="8">
        <v>5.4155999999999996E-3</v>
      </c>
    </row>
    <row r="11" spans="1:24" ht="18" x14ac:dyDescent="0.45">
      <c r="A11" s="12" t="s">
        <v>4</v>
      </c>
      <c r="B11" s="31">
        <v>-9000</v>
      </c>
      <c r="C11" s="32">
        <v>51</v>
      </c>
      <c r="D11" s="21">
        <f>VLOOKUP(A11,スポット価格!A:B,2,FALSE)</f>
        <v>87.772000000000006</v>
      </c>
      <c r="E11" s="23">
        <f t="shared" si="0"/>
        <v>-789948</v>
      </c>
      <c r="F11" s="24">
        <f t="shared" si="1"/>
        <v>2.1208358018502484E-2</v>
      </c>
      <c r="G11" s="24">
        <f>SQRT(R8)</f>
        <v>0.10407257083400986</v>
      </c>
      <c r="H11" s="21">
        <f t="shared" si="2"/>
        <v>0.20378431942772579</v>
      </c>
      <c r="I11" s="23">
        <f>スポット価格!D6/スポット価格!B6*E11</f>
        <v>-3959.9729300487852</v>
      </c>
      <c r="J11" s="12"/>
      <c r="L11" s="3" t="s">
        <v>7</v>
      </c>
      <c r="M11" s="7">
        <v>1.00876E-2</v>
      </c>
      <c r="N11" s="2">
        <v>7.4662000000000001E-3</v>
      </c>
      <c r="O11" s="2">
        <v>8.8482999999999999E-3</v>
      </c>
      <c r="P11" s="2">
        <v>5.1282999999999997E-3</v>
      </c>
      <c r="Q11" s="2">
        <v>1.2352500000000001E-2</v>
      </c>
      <c r="R11" s="2">
        <v>1.03549E-2</v>
      </c>
      <c r="S11" s="2">
        <v>1.34302E-2</v>
      </c>
      <c r="T11" s="2">
        <v>1.06225E-2</v>
      </c>
      <c r="U11" s="2">
        <v>1.94193E-2</v>
      </c>
      <c r="V11" s="2">
        <v>7.6372999999999996E-3</v>
      </c>
      <c r="W11" s="2">
        <v>9.0004000000000004E-3</v>
      </c>
      <c r="X11" s="8">
        <v>8.9388999999999996E-3</v>
      </c>
    </row>
    <row r="12" spans="1:24" ht="18" x14ac:dyDescent="0.45">
      <c r="A12" s="12" t="s">
        <v>5</v>
      </c>
      <c r="B12" s="31">
        <v>0</v>
      </c>
      <c r="C12" s="32">
        <v>15.5</v>
      </c>
      <c r="D12" s="21">
        <f>VLOOKUP(A12,スポット価格!A:B,2,FALSE)</f>
        <v>9.0419999999999998</v>
      </c>
      <c r="E12" s="23">
        <f t="shared" si="0"/>
        <v>0</v>
      </c>
      <c r="F12" s="24">
        <f t="shared" si="1"/>
        <v>6.2569121875691219E-2</v>
      </c>
      <c r="G12" s="24">
        <f>SQRT(S9)</f>
        <v>0.13256620987265194</v>
      </c>
      <c r="H12" s="21">
        <f t="shared" si="2"/>
        <v>0.47198393871105959</v>
      </c>
      <c r="I12" s="23">
        <f>スポット価格!D7/スポット価格!B7*E12</f>
        <v>0</v>
      </c>
      <c r="J12" s="12"/>
      <c r="L12" s="3" t="s">
        <v>8</v>
      </c>
      <c r="M12" s="7">
        <v>4.3727999999999996E-3</v>
      </c>
      <c r="N12" s="2">
        <v>6.3838999999999996E-3</v>
      </c>
      <c r="O12" s="2">
        <v>5.5376000000000002E-3</v>
      </c>
      <c r="P12" s="2">
        <v>4.6781000000000001E-3</v>
      </c>
      <c r="Q12" s="2">
        <v>6.6893999999999999E-3</v>
      </c>
      <c r="R12" s="2">
        <v>6.3604000000000004E-3</v>
      </c>
      <c r="S12" s="2">
        <v>6.3039000000000003E-3</v>
      </c>
      <c r="T12" s="2">
        <v>4.6216E-3</v>
      </c>
      <c r="U12" s="2">
        <v>7.6372999999999996E-3</v>
      </c>
      <c r="V12" s="2">
        <v>7.4067999999999998E-3</v>
      </c>
      <c r="W12" s="2">
        <v>7.6049000000000004E-3</v>
      </c>
      <c r="X12" s="8">
        <v>7.5481000000000003E-3</v>
      </c>
    </row>
    <row r="13" spans="1:24" ht="18" x14ac:dyDescent="0.45">
      <c r="A13" s="12" t="s">
        <v>6</v>
      </c>
      <c r="B13" s="31">
        <v>1000000</v>
      </c>
      <c r="C13" s="48">
        <v>32</v>
      </c>
      <c r="D13" s="21">
        <f>VLOOKUP(A13,スポット価格!A:B,2,FALSE)</f>
        <v>3.6419999999999999</v>
      </c>
      <c r="E13" s="23">
        <f t="shared" si="0"/>
        <v>3642000</v>
      </c>
      <c r="F13" s="24">
        <f t="shared" si="1"/>
        <v>0.32070291048874244</v>
      </c>
      <c r="G13" s="24">
        <f>SQRT(T10)</f>
        <v>0.11662546891652784</v>
      </c>
      <c r="H13" s="21">
        <f t="shared" si="2"/>
        <v>2.7498531278641942</v>
      </c>
      <c r="I13" s="23">
        <f>スポット価格!D8/スポット価格!B8*E13</f>
        <v>14983.543609434999</v>
      </c>
      <c r="J13" s="12"/>
      <c r="L13" s="3" t="s">
        <v>9</v>
      </c>
      <c r="M13" s="7">
        <v>4.8228999999999998E-3</v>
      </c>
      <c r="N13" s="2">
        <v>7.0445000000000004E-3</v>
      </c>
      <c r="O13" s="2">
        <v>6.5621000000000004E-3</v>
      </c>
      <c r="P13" s="2">
        <v>4.8529000000000003E-3</v>
      </c>
      <c r="Q13" s="2">
        <v>7.8577999999999999E-3</v>
      </c>
      <c r="R13" s="2">
        <v>7.3061000000000003E-3</v>
      </c>
      <c r="S13" s="2">
        <v>7.4231000000000002E-3</v>
      </c>
      <c r="T13" s="2">
        <v>5.2174999999999999E-3</v>
      </c>
      <c r="U13" s="2">
        <v>9.0004000000000004E-3</v>
      </c>
      <c r="V13" s="2">
        <v>7.6049000000000004E-3</v>
      </c>
      <c r="W13" s="2">
        <v>9.9334999999999996E-3</v>
      </c>
      <c r="X13" s="8">
        <v>8.8702E-3</v>
      </c>
    </row>
    <row r="14" spans="1:24" ht="18" x14ac:dyDescent="0.45">
      <c r="A14" s="12" t="s">
        <v>7</v>
      </c>
      <c r="B14" s="31">
        <v>0</v>
      </c>
      <c r="C14" s="32">
        <v>17.5</v>
      </c>
      <c r="D14" s="21">
        <f>VLOOKUP(A14,スポット価格!A:B,2,FALSE)</f>
        <v>8.4420000000000002</v>
      </c>
      <c r="E14" s="23">
        <f t="shared" si="0"/>
        <v>0</v>
      </c>
      <c r="F14" s="24">
        <f t="shared" si="1"/>
        <v>7.5663349917081263E-2</v>
      </c>
      <c r="G14" s="24">
        <f>SQRT(U11)</f>
        <v>0.13935314851125538</v>
      </c>
      <c r="H14" s="21">
        <f t="shared" si="2"/>
        <v>0.54296117974664937</v>
      </c>
      <c r="I14" s="23">
        <f>スポット価格!D9/スポット価格!B9*E14</f>
        <v>0</v>
      </c>
      <c r="J14" s="12"/>
      <c r="L14" s="3" t="s">
        <v>35</v>
      </c>
      <c r="M14" s="9">
        <v>5.0286999999999997E-3</v>
      </c>
      <c r="N14" s="10">
        <v>7.0089000000000002E-3</v>
      </c>
      <c r="O14" s="10">
        <v>6.4276000000000003E-3</v>
      </c>
      <c r="P14" s="10">
        <v>5.0226999999999997E-3</v>
      </c>
      <c r="Q14" s="10">
        <v>7.6743000000000002E-3</v>
      </c>
      <c r="R14" s="10">
        <v>7.2116000000000003E-3</v>
      </c>
      <c r="S14" s="10">
        <v>7.4443E-3</v>
      </c>
      <c r="T14" s="10">
        <v>5.4155999999999996E-3</v>
      </c>
      <c r="U14" s="10">
        <v>8.9388999999999996E-3</v>
      </c>
      <c r="V14" s="10">
        <v>7.5481000000000003E-3</v>
      </c>
      <c r="W14" s="10">
        <v>8.8702E-3</v>
      </c>
      <c r="X14" s="11">
        <v>9.5712000000000002E-3</v>
      </c>
    </row>
    <row r="15" spans="1:24" x14ac:dyDescent="0.45">
      <c r="A15" s="12" t="s">
        <v>8</v>
      </c>
      <c r="B15" s="31">
        <v>330000</v>
      </c>
      <c r="C15" s="32">
        <v>12</v>
      </c>
      <c r="D15" s="21">
        <f>VLOOKUP(A15,スポット価格!A:B,2,FALSE)</f>
        <v>7.431</v>
      </c>
      <c r="E15" s="23">
        <f t="shared" si="0"/>
        <v>2452230</v>
      </c>
      <c r="F15" s="24">
        <f t="shared" si="1"/>
        <v>5.8942268873637467E-2</v>
      </c>
      <c r="G15" s="24">
        <f>SQRT(V12)</f>
        <v>8.6062767791885472E-2</v>
      </c>
      <c r="H15" s="21">
        <f t="shared" si="2"/>
        <v>0.68487535767115904</v>
      </c>
      <c r="I15" s="23">
        <f>スポット価格!D10/スポット価格!B10*E15</f>
        <v>989.97335558187115</v>
      </c>
      <c r="J15" s="12"/>
    </row>
    <row r="16" spans="1:24" x14ac:dyDescent="0.45">
      <c r="A16" s="12" t="s">
        <v>9</v>
      </c>
      <c r="B16" s="31">
        <v>10000000</v>
      </c>
      <c r="C16" s="32">
        <v>2</v>
      </c>
      <c r="D16" s="21">
        <f>VLOOKUP(A16,スポット価格!A:B,2,FALSE)</f>
        <v>0.46400000000000002</v>
      </c>
      <c r="E16" s="23">
        <f t="shared" si="0"/>
        <v>4640000</v>
      </c>
      <c r="F16" s="24">
        <f t="shared" si="1"/>
        <v>0.15732758620689655</v>
      </c>
      <c r="G16" s="24">
        <f>SQRT(W13)</f>
        <v>9.9666945373077423E-2</v>
      </c>
      <c r="H16" s="21">
        <f t="shared" si="2"/>
        <v>1.5785332400625045</v>
      </c>
      <c r="I16" s="23">
        <f>スポット価格!D11/スポット価格!B11*E16</f>
        <v>-9950.6755307741787</v>
      </c>
      <c r="J16" s="12"/>
      <c r="L16" s="1" t="s">
        <v>73</v>
      </c>
    </row>
    <row r="17" spans="1:24" ht="18" x14ac:dyDescent="0.45">
      <c r="A17" s="25" t="s">
        <v>35</v>
      </c>
      <c r="B17" s="33">
        <v>-23000</v>
      </c>
      <c r="C17" s="34">
        <v>47</v>
      </c>
      <c r="D17" s="27">
        <f>VLOOKUP(A17,スポット価格!A:B,2,FALSE)</f>
        <v>42.485999999999997</v>
      </c>
      <c r="E17" s="26">
        <f t="shared" si="0"/>
        <v>-977177.99999999988</v>
      </c>
      <c r="F17" s="28">
        <f t="shared" si="1"/>
        <v>4.0378006872852236E-2</v>
      </c>
      <c r="G17" s="28">
        <f>SQRT(X14)</f>
        <v>9.7832509934070486E-2</v>
      </c>
      <c r="H17" s="27">
        <f t="shared" si="2"/>
        <v>0.41272586076001783</v>
      </c>
      <c r="I17" s="26">
        <f>スポット価格!D28/スポット価格!B28*E17</f>
        <v>-413.99999999999994</v>
      </c>
      <c r="J17" s="12"/>
      <c r="L17" s="2"/>
      <c r="M17" s="3" t="s">
        <v>0</v>
      </c>
      <c r="N17" s="3" t="s">
        <v>1</v>
      </c>
      <c r="O17" s="3" t="s">
        <v>2</v>
      </c>
      <c r="P17" s="3" t="s">
        <v>29</v>
      </c>
      <c r="Q17" s="3" t="s">
        <v>3</v>
      </c>
      <c r="R17" s="3" t="s">
        <v>4</v>
      </c>
      <c r="S17" s="3" t="s">
        <v>5</v>
      </c>
      <c r="T17" s="3" t="s">
        <v>6</v>
      </c>
      <c r="U17" s="3" t="s">
        <v>7</v>
      </c>
      <c r="V17" s="3" t="s">
        <v>8</v>
      </c>
      <c r="W17" s="3" t="s">
        <v>9</v>
      </c>
      <c r="X17" s="3" t="s">
        <v>35</v>
      </c>
    </row>
    <row r="18" spans="1:24" ht="18" x14ac:dyDescent="0.45">
      <c r="A18" s="12"/>
      <c r="B18" s="12"/>
      <c r="C18" s="12"/>
      <c r="D18" s="12"/>
      <c r="E18" s="12"/>
      <c r="F18" s="12"/>
      <c r="G18" s="12"/>
      <c r="H18" s="12"/>
      <c r="I18" s="12"/>
      <c r="J18" s="12"/>
      <c r="L18" s="3" t="s">
        <v>0</v>
      </c>
      <c r="M18" s="39">
        <v>1</v>
      </c>
      <c r="N18" s="40">
        <v>0.60623849986915901</v>
      </c>
      <c r="O18" s="40">
        <v>0.70481602273683497</v>
      </c>
      <c r="P18" s="40">
        <v>0.52166252312900896</v>
      </c>
      <c r="Q18" s="40">
        <v>0.58794771113197997</v>
      </c>
      <c r="R18" s="40">
        <v>0.548662633964485</v>
      </c>
      <c r="S18" s="40">
        <v>0.58479850657232701</v>
      </c>
      <c r="T18" s="40">
        <v>0.90507057784760303</v>
      </c>
      <c r="U18" s="40">
        <v>0.69853656827268196</v>
      </c>
      <c r="V18" s="40">
        <v>0.49030055427848801</v>
      </c>
      <c r="W18" s="40">
        <v>0.46695516975546603</v>
      </c>
      <c r="X18" s="41">
        <v>0.49601020356702602</v>
      </c>
    </row>
    <row r="19" spans="1:24" ht="18" x14ac:dyDescent="0.45">
      <c r="A19" s="37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L19" s="3" t="s">
        <v>1</v>
      </c>
      <c r="M19" s="42">
        <v>0.60623849986915901</v>
      </c>
      <c r="N19" s="43">
        <v>1</v>
      </c>
      <c r="O19" s="43">
        <v>0.81734977328408798</v>
      </c>
      <c r="P19" s="43">
        <v>0.79973691530258295</v>
      </c>
      <c r="Q19" s="43">
        <v>0.68907049676851795</v>
      </c>
      <c r="R19" s="43">
        <v>0.73341298327133297</v>
      </c>
      <c r="S19" s="43">
        <v>0.57523828299490598</v>
      </c>
      <c r="T19" s="43">
        <v>0.57304811259195199</v>
      </c>
      <c r="U19" s="43">
        <v>0.66751704742753504</v>
      </c>
      <c r="V19" s="43">
        <v>0.92416665381413998</v>
      </c>
      <c r="W19" s="43">
        <v>0.88059974018090104</v>
      </c>
      <c r="X19" s="44">
        <v>0.89257803561535998</v>
      </c>
    </row>
    <row r="20" spans="1:24" ht="18" x14ac:dyDescent="0.45">
      <c r="A20" s="15"/>
      <c r="B20" s="16" t="s">
        <v>57</v>
      </c>
      <c r="C20" s="16" t="s">
        <v>58</v>
      </c>
      <c r="D20" s="16" t="s">
        <v>59</v>
      </c>
      <c r="E20" s="12"/>
      <c r="F20" s="12"/>
      <c r="G20" s="12"/>
      <c r="H20" s="12"/>
      <c r="I20" s="12"/>
      <c r="J20" s="12"/>
      <c r="L20" s="3" t="s">
        <v>2</v>
      </c>
      <c r="M20" s="42">
        <v>0.70481602273683497</v>
      </c>
      <c r="N20" s="43">
        <v>0.81734977328408798</v>
      </c>
      <c r="O20" s="43">
        <v>1</v>
      </c>
      <c r="P20" s="43">
        <v>0.61428913291521303</v>
      </c>
      <c r="Q20" s="43">
        <v>0.74993299224383003</v>
      </c>
      <c r="R20" s="43">
        <v>0.77094678143915696</v>
      </c>
      <c r="S20" s="43">
        <v>0.66055896003557901</v>
      </c>
      <c r="T20" s="43">
        <v>0.64663522001126805</v>
      </c>
      <c r="U20" s="43">
        <v>0.73875457818157597</v>
      </c>
      <c r="V20" s="43">
        <v>0.74862341209457295</v>
      </c>
      <c r="W20" s="43">
        <v>0.76603537967895097</v>
      </c>
      <c r="X20" s="44">
        <v>0.76440369608999703</v>
      </c>
    </row>
    <row r="21" spans="1:24" ht="18" x14ac:dyDescent="0.45">
      <c r="A21" s="15" t="s">
        <v>60</v>
      </c>
      <c r="B21" s="22">
        <f>SUMPRODUCT(B6:B17,C6:C17)/10000</f>
        <v>4901.0000210131893</v>
      </c>
      <c r="C21" s="22">
        <f>B21*365/12</f>
        <v>149072.08397248451</v>
      </c>
      <c r="D21" s="38">
        <f>B21*365</f>
        <v>1788865.0076698142</v>
      </c>
      <c r="E21" s="12"/>
      <c r="F21" s="12"/>
      <c r="G21" s="12"/>
      <c r="H21" s="12"/>
      <c r="I21" s="12"/>
      <c r="J21" s="12"/>
      <c r="L21" s="3" t="s">
        <v>29</v>
      </c>
      <c r="M21" s="42">
        <v>0.52166252312900896</v>
      </c>
      <c r="N21" s="43">
        <v>0.79973691530258295</v>
      </c>
      <c r="O21" s="43">
        <v>0.61428913291521303</v>
      </c>
      <c r="P21" s="43">
        <v>1</v>
      </c>
      <c r="Q21" s="43">
        <v>0.46265875141868901</v>
      </c>
      <c r="R21" s="43">
        <v>0.51621122424932797</v>
      </c>
      <c r="S21" s="43">
        <v>0.381503216635806</v>
      </c>
      <c r="T21" s="43">
        <v>0.470672434199918</v>
      </c>
      <c r="U21" s="43">
        <v>0.47377482402154902</v>
      </c>
      <c r="V21" s="43">
        <v>0.699792902861892</v>
      </c>
      <c r="W21" s="43">
        <v>0.62685275027360599</v>
      </c>
      <c r="X21" s="44">
        <v>0.66095118388459995</v>
      </c>
    </row>
    <row r="22" spans="1:24" ht="18" x14ac:dyDescent="0.45">
      <c r="A22" s="37" t="s">
        <v>66</v>
      </c>
      <c r="B22" s="12"/>
      <c r="C22" s="12"/>
      <c r="D22" s="12"/>
      <c r="E22" s="12"/>
      <c r="F22" s="12"/>
      <c r="G22" s="12"/>
      <c r="H22" s="12"/>
      <c r="I22" s="12"/>
      <c r="J22" s="12"/>
      <c r="L22" s="3" t="s">
        <v>3</v>
      </c>
      <c r="M22" s="42">
        <v>0.58794771113197997</v>
      </c>
      <c r="N22" s="43">
        <v>0.68907049676851795</v>
      </c>
      <c r="O22" s="43">
        <v>0.74993299224383003</v>
      </c>
      <c r="P22" s="43">
        <v>0.46265875141868901</v>
      </c>
      <c r="Q22" s="43">
        <v>1</v>
      </c>
      <c r="R22" s="43">
        <v>0.93470522498631203</v>
      </c>
      <c r="S22" s="43">
        <v>0.714056523880781</v>
      </c>
      <c r="T22" s="43">
        <v>0.52658860212458902</v>
      </c>
      <c r="U22" s="43">
        <v>0.76926909737281901</v>
      </c>
      <c r="V22" s="43">
        <v>0.67454676899000598</v>
      </c>
      <c r="W22" s="43">
        <v>0.68421096881075005</v>
      </c>
      <c r="X22" s="44">
        <v>0.68076275355642502</v>
      </c>
    </row>
    <row r="23" spans="1:24" ht="18" x14ac:dyDescent="0.45">
      <c r="A23" s="15"/>
      <c r="B23" s="16" t="s">
        <v>57</v>
      </c>
      <c r="C23" s="16" t="s">
        <v>58</v>
      </c>
      <c r="D23" s="16" t="s">
        <v>59</v>
      </c>
      <c r="E23" s="12"/>
      <c r="F23" s="12"/>
      <c r="G23" s="12"/>
      <c r="H23" s="12"/>
      <c r="I23" s="12"/>
      <c r="J23" s="12"/>
      <c r="L23" s="3" t="s">
        <v>4</v>
      </c>
      <c r="M23" s="42">
        <v>0.548662633964485</v>
      </c>
      <c r="N23" s="43">
        <v>0.73341298327133297</v>
      </c>
      <c r="O23" s="43">
        <v>0.77094678143915696</v>
      </c>
      <c r="P23" s="43">
        <v>0.51621122424932797</v>
      </c>
      <c r="Q23" s="43">
        <v>0.93470522498631203</v>
      </c>
      <c r="R23" s="43">
        <v>0.999999999999999</v>
      </c>
      <c r="S23" s="43">
        <v>0.66693696373675504</v>
      </c>
      <c r="T23" s="43">
        <v>0.49714470425552298</v>
      </c>
      <c r="U23" s="43">
        <v>0.71399117004437995</v>
      </c>
      <c r="V23" s="43">
        <v>0.71012178682357596</v>
      </c>
      <c r="W23" s="43">
        <v>0.70436567093212599</v>
      </c>
      <c r="X23" s="44">
        <v>0.70829169834577199</v>
      </c>
    </row>
    <row r="24" spans="1:24" ht="18" x14ac:dyDescent="0.45">
      <c r="A24" s="15" t="s">
        <v>61</v>
      </c>
      <c r="B24" s="22" cm="1">
        <f t="array" ref="B24">SQRT(MMULT(MMULT(TRANSPOSE($E$6:$E$17), $M$3:$X$14), スワップ計算!$E$6:$E$17)/252)</f>
        <v>20108.983819145105</v>
      </c>
      <c r="C24" s="22" cm="1">
        <f t="array" ref="C24">SQRT(MMULT(MMULT(TRANSPOSE($E$6:$E$17), $M$3:$X$14), スワップ計算!$E$6:$E$17)/12)</f>
        <v>92150.940499874632</v>
      </c>
      <c r="D24" s="22" cm="1">
        <f t="array" ref="D24">SQRT(MMULT(MMULT(TRANSPOSE($E$6:$E$17), $M$3:$X$14), スワップ計算!$E$6:$E$17))</f>
        <v>319220.22182207881</v>
      </c>
      <c r="E24" s="12"/>
      <c r="F24" s="12"/>
      <c r="G24" s="12"/>
      <c r="H24" s="12"/>
      <c r="I24" s="12"/>
      <c r="J24" s="12"/>
      <c r="L24" s="3" t="s">
        <v>5</v>
      </c>
      <c r="M24" s="42">
        <v>0.58479850657232701</v>
      </c>
      <c r="N24" s="43">
        <v>0.57523828299490698</v>
      </c>
      <c r="O24" s="43">
        <v>0.66055896003557901</v>
      </c>
      <c r="P24" s="43">
        <v>0.381503216635806</v>
      </c>
      <c r="Q24" s="43">
        <v>0.714056523880781</v>
      </c>
      <c r="R24" s="43">
        <v>0.66693696373675504</v>
      </c>
      <c r="S24" s="43">
        <v>1</v>
      </c>
      <c r="T24" s="43">
        <v>0.52798739419060403</v>
      </c>
      <c r="U24" s="43">
        <v>0.72699739529138396</v>
      </c>
      <c r="V24" s="43">
        <v>0.552536747005134</v>
      </c>
      <c r="W24" s="43">
        <v>0.561825340057999</v>
      </c>
      <c r="X24" s="44">
        <v>0.57399463228533798</v>
      </c>
    </row>
    <row r="25" spans="1:24" ht="18" x14ac:dyDescent="0.45">
      <c r="A25" s="37" t="s">
        <v>65</v>
      </c>
      <c r="B25" s="12"/>
      <c r="C25" s="12"/>
      <c r="D25" s="12"/>
      <c r="E25" s="12"/>
      <c r="F25" s="12"/>
      <c r="G25" s="12"/>
      <c r="H25" s="12"/>
      <c r="I25" s="12"/>
      <c r="J25" s="12"/>
      <c r="L25" s="3" t="s">
        <v>6</v>
      </c>
      <c r="M25" s="42">
        <v>0.90507057784760303</v>
      </c>
      <c r="N25" s="43">
        <v>0.57304811259195199</v>
      </c>
      <c r="O25" s="43">
        <v>0.64663522001126805</v>
      </c>
      <c r="P25" s="43">
        <v>0.470672434199918</v>
      </c>
      <c r="Q25" s="43">
        <v>0.52658860212458902</v>
      </c>
      <c r="R25" s="43">
        <v>0.49714470425552298</v>
      </c>
      <c r="S25" s="43">
        <v>0.52798739419060403</v>
      </c>
      <c r="T25" s="43">
        <v>1</v>
      </c>
      <c r="U25" s="43">
        <v>0.65360678414478102</v>
      </c>
      <c r="V25" s="43">
        <v>0.46045123553638101</v>
      </c>
      <c r="W25" s="43">
        <v>0.44886723650615301</v>
      </c>
      <c r="X25" s="44">
        <v>0.474646170148875</v>
      </c>
    </row>
    <row r="26" spans="1:24" ht="18" x14ac:dyDescent="0.45">
      <c r="A26" s="15"/>
      <c r="B26" s="16"/>
      <c r="C26" s="16"/>
      <c r="D26" s="16" t="s">
        <v>59</v>
      </c>
      <c r="E26" s="12"/>
      <c r="F26" s="12"/>
      <c r="G26" s="12"/>
      <c r="H26" s="12"/>
      <c r="I26" s="12"/>
      <c r="J26" s="12"/>
      <c r="L26" s="3" t="s">
        <v>7</v>
      </c>
      <c r="M26" s="42">
        <v>0.69853656827268196</v>
      </c>
      <c r="N26" s="43">
        <v>0.66751704742753504</v>
      </c>
      <c r="O26" s="43">
        <v>0.73875457818157597</v>
      </c>
      <c r="P26" s="43">
        <v>0.47377482402154902</v>
      </c>
      <c r="Q26" s="43">
        <v>0.76926909737281901</v>
      </c>
      <c r="R26" s="43">
        <v>0.71399117004437995</v>
      </c>
      <c r="S26" s="43">
        <v>0.72699739529138396</v>
      </c>
      <c r="T26" s="43">
        <v>0.65360678414478102</v>
      </c>
      <c r="U26" s="43">
        <v>0.999999999999999</v>
      </c>
      <c r="V26" s="43">
        <v>0.63680689338900098</v>
      </c>
      <c r="W26" s="43">
        <v>0.64802815838919303</v>
      </c>
      <c r="X26" s="44">
        <v>0.65566816499404901</v>
      </c>
    </row>
    <row r="27" spans="1:24" ht="18" x14ac:dyDescent="0.45">
      <c r="A27" s="15" t="s">
        <v>65</v>
      </c>
      <c r="B27" s="22"/>
      <c r="C27" s="22"/>
      <c r="D27" s="36">
        <f>D21/D24</f>
        <v>5.6038586699149011</v>
      </c>
      <c r="E27" s="12"/>
      <c r="F27" s="12"/>
      <c r="G27" s="12"/>
      <c r="H27" s="12"/>
      <c r="I27" s="12"/>
      <c r="J27" s="12"/>
      <c r="L27" s="3" t="s">
        <v>8</v>
      </c>
      <c r="M27" s="42">
        <v>0.49030055427848801</v>
      </c>
      <c r="N27" s="43">
        <v>0.92416665381413998</v>
      </c>
      <c r="O27" s="43">
        <v>0.74862341209457295</v>
      </c>
      <c r="P27" s="43">
        <v>0.699792902861892</v>
      </c>
      <c r="Q27" s="43">
        <v>0.67454676899000598</v>
      </c>
      <c r="R27" s="43">
        <v>0.71012178682357596</v>
      </c>
      <c r="S27" s="43">
        <v>0.552536747005134</v>
      </c>
      <c r="T27" s="43">
        <v>0.46045123553638101</v>
      </c>
      <c r="U27" s="43">
        <v>0.63680689338900098</v>
      </c>
      <c r="V27" s="43">
        <v>1</v>
      </c>
      <c r="W27" s="43">
        <v>0.88659861943039198</v>
      </c>
      <c r="X27" s="44">
        <v>0.89647697690318195</v>
      </c>
    </row>
    <row r="28" spans="1:24" ht="18" x14ac:dyDescent="0.45">
      <c r="A28" s="12"/>
      <c r="B28" s="12"/>
      <c r="C28" s="12"/>
      <c r="D28" s="12"/>
      <c r="E28" s="12"/>
      <c r="F28" s="12"/>
      <c r="G28" s="12"/>
      <c r="H28" s="12"/>
      <c r="I28" s="12"/>
      <c r="J28" s="12"/>
      <c r="L28" s="3" t="s">
        <v>9</v>
      </c>
      <c r="M28" s="42">
        <v>0.46695516975546603</v>
      </c>
      <c r="N28" s="43">
        <v>0.88059974018090104</v>
      </c>
      <c r="O28" s="43">
        <v>0.76603537967895097</v>
      </c>
      <c r="P28" s="43">
        <v>0.62685275027360599</v>
      </c>
      <c r="Q28" s="43">
        <v>0.68421096881075005</v>
      </c>
      <c r="R28" s="43">
        <v>0.70436567093212599</v>
      </c>
      <c r="S28" s="43">
        <v>0.561825340057999</v>
      </c>
      <c r="T28" s="43">
        <v>0.44886723650615301</v>
      </c>
      <c r="U28" s="43">
        <v>0.64802815838919303</v>
      </c>
      <c r="V28" s="43">
        <v>0.88659861943039198</v>
      </c>
      <c r="W28" s="43">
        <v>1</v>
      </c>
      <c r="X28" s="44">
        <v>0.90970183013265304</v>
      </c>
    </row>
    <row r="29" spans="1:24" ht="18" x14ac:dyDescent="0.45">
      <c r="A29" s="12"/>
      <c r="B29" s="12"/>
      <c r="C29" s="12"/>
      <c r="D29" s="12"/>
      <c r="E29" s="12"/>
      <c r="F29" s="12"/>
      <c r="G29" s="12"/>
      <c r="H29" s="12"/>
      <c r="I29" s="12"/>
      <c r="J29" s="12"/>
      <c r="L29" s="3" t="s">
        <v>35</v>
      </c>
      <c r="M29" s="45">
        <v>0.49601020356702602</v>
      </c>
      <c r="N29" s="46">
        <v>0.89257803561535998</v>
      </c>
      <c r="O29" s="46">
        <v>0.76440369608999703</v>
      </c>
      <c r="P29" s="46">
        <v>0.66095118388459995</v>
      </c>
      <c r="Q29" s="46">
        <v>0.68076275355642502</v>
      </c>
      <c r="R29" s="46">
        <v>0.70829169834577199</v>
      </c>
      <c r="S29" s="46">
        <v>0.57399463228533798</v>
      </c>
      <c r="T29" s="46">
        <v>0.474646170148875</v>
      </c>
      <c r="U29" s="46">
        <v>0.65566816499404901</v>
      </c>
      <c r="V29" s="46">
        <v>0.89647697690318195</v>
      </c>
      <c r="W29" s="46">
        <v>0.90970183013265304</v>
      </c>
      <c r="X29" s="47">
        <v>1</v>
      </c>
    </row>
    <row r="30" spans="1:24" x14ac:dyDescent="0.45">
      <c r="J30" s="12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3C65-0204-4E43-96B9-EB9FBA88BB93}">
  <dimension ref="A1:G52"/>
  <sheetViews>
    <sheetView workbookViewId="0">
      <selection sqref="A1:G52"/>
    </sheetView>
  </sheetViews>
  <sheetFormatPr defaultRowHeight="18" x14ac:dyDescent="0.45"/>
  <cols>
    <col min="1" max="1" width="15" bestFit="1" customWidth="1"/>
    <col min="2" max="3" width="9.3984375" bestFit="1" customWidth="1"/>
    <col min="4" max="4" width="9.19921875" bestFit="1" customWidth="1"/>
    <col min="5" max="6" width="9.3984375" bestFit="1" customWidth="1"/>
    <col min="7" max="7" width="12.296875" bestFit="1" customWidth="1"/>
  </cols>
  <sheetData>
    <row r="1" spans="1:7" x14ac:dyDescent="0.4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45">
      <c r="A2" t="s">
        <v>17</v>
      </c>
      <c r="B2">
        <v>154.54820000000001</v>
      </c>
      <c r="C2">
        <v>154.5497</v>
      </c>
      <c r="D2">
        <v>3.2000000000000001E-2</v>
      </c>
      <c r="E2">
        <v>154.76519999999999</v>
      </c>
      <c r="F2">
        <v>153.61969999999999</v>
      </c>
      <c r="G2">
        <v>0.15</v>
      </c>
    </row>
    <row r="3" spans="1:7" x14ac:dyDescent="0.45">
      <c r="A3" t="s">
        <v>18</v>
      </c>
      <c r="B3">
        <v>179.58260000000001</v>
      </c>
      <c r="C3">
        <v>179.58539999999999</v>
      </c>
      <c r="D3">
        <v>-0.21299999999999999</v>
      </c>
      <c r="E3">
        <v>179.9716</v>
      </c>
      <c r="F3">
        <v>178.98140000000001</v>
      </c>
      <c r="G3">
        <v>0.28000000000000003</v>
      </c>
    </row>
    <row r="4" spans="1:7" x14ac:dyDescent="0.45">
      <c r="A4" t="s">
        <v>19</v>
      </c>
      <c r="B4">
        <v>203.5866</v>
      </c>
      <c r="C4">
        <v>203.59440000000001</v>
      </c>
      <c r="D4">
        <v>-0.19500000000000001</v>
      </c>
      <c r="E4">
        <v>203.95359999999999</v>
      </c>
      <c r="F4">
        <v>202.35339999999999</v>
      </c>
      <c r="G4">
        <v>0.78</v>
      </c>
    </row>
    <row r="5" spans="1:7" x14ac:dyDescent="0.45">
      <c r="A5" t="s">
        <v>20</v>
      </c>
      <c r="B5">
        <v>101.0286</v>
      </c>
      <c r="C5">
        <v>101.0324</v>
      </c>
      <c r="D5">
        <v>0.13500000000000001</v>
      </c>
      <c r="E5">
        <v>101.2996</v>
      </c>
      <c r="F5">
        <v>100.2334</v>
      </c>
      <c r="G5">
        <v>0.38</v>
      </c>
    </row>
    <row r="6" spans="1:7" x14ac:dyDescent="0.45">
      <c r="A6" t="s">
        <v>21</v>
      </c>
      <c r="B6">
        <v>87.772599999999997</v>
      </c>
      <c r="C6">
        <v>87.778400000000005</v>
      </c>
      <c r="D6">
        <v>0.44</v>
      </c>
      <c r="E6">
        <v>87.953599999999994</v>
      </c>
      <c r="F6">
        <v>87.311400000000006</v>
      </c>
      <c r="G6">
        <v>0.57999999999999996</v>
      </c>
    </row>
    <row r="7" spans="1:7" x14ac:dyDescent="0.45">
      <c r="A7" t="s">
        <v>22</v>
      </c>
      <c r="B7">
        <v>9.0440000000000005</v>
      </c>
      <c r="C7">
        <v>9.0518000000000001</v>
      </c>
      <c r="D7">
        <v>-1.4999999999999999E-2</v>
      </c>
      <c r="E7">
        <v>9.0879999999999992</v>
      </c>
      <c r="F7">
        <v>8.9407999999999994</v>
      </c>
      <c r="G7">
        <v>0.78</v>
      </c>
    </row>
    <row r="8" spans="1:7" x14ac:dyDescent="0.45">
      <c r="A8" t="s">
        <v>23</v>
      </c>
      <c r="B8">
        <v>3.6459999999999999</v>
      </c>
      <c r="C8">
        <v>3.6598000000000002</v>
      </c>
      <c r="D8">
        <v>1.4999999999999999E-2</v>
      </c>
      <c r="E8">
        <v>3.68</v>
      </c>
      <c r="F8">
        <v>3.6398000000000001</v>
      </c>
      <c r="G8">
        <v>1.38</v>
      </c>
    </row>
    <row r="9" spans="1:7" x14ac:dyDescent="0.45">
      <c r="A9" t="s">
        <v>24</v>
      </c>
      <c r="B9">
        <v>8.4426000000000005</v>
      </c>
      <c r="C9">
        <v>8.4443999999999999</v>
      </c>
      <c r="D9">
        <v>1.2999999999999999E-2</v>
      </c>
      <c r="E9">
        <v>8.4466000000000001</v>
      </c>
      <c r="F9">
        <v>8.3544</v>
      </c>
      <c r="G9">
        <v>0.18</v>
      </c>
    </row>
    <row r="10" spans="1:7" x14ac:dyDescent="0.45">
      <c r="A10" t="s">
        <v>25</v>
      </c>
      <c r="B10">
        <v>7.4311999999999996</v>
      </c>
      <c r="C10">
        <v>7.4326999999999996</v>
      </c>
      <c r="D10">
        <v>3.0000000000000001E-3</v>
      </c>
      <c r="E10">
        <v>7.4421999999999997</v>
      </c>
      <c r="F10">
        <v>7.3926999999999996</v>
      </c>
      <c r="G10">
        <v>0.15</v>
      </c>
    </row>
    <row r="11" spans="1:7" x14ac:dyDescent="0.45">
      <c r="A11" t="s">
        <v>26</v>
      </c>
      <c r="B11">
        <v>0.46629999999999999</v>
      </c>
      <c r="C11">
        <v>0.47210000000000002</v>
      </c>
      <c r="D11">
        <v>-1E-3</v>
      </c>
      <c r="E11">
        <v>0.46829999999999999</v>
      </c>
      <c r="F11">
        <v>0.46910000000000002</v>
      </c>
      <c r="G11">
        <v>0.57999999999999996</v>
      </c>
    </row>
    <row r="12" spans="1:7" x14ac:dyDescent="0.45">
      <c r="A12" t="s">
        <v>27</v>
      </c>
      <c r="B12">
        <v>1.161956</v>
      </c>
      <c r="C12">
        <v>1.1619740000000001</v>
      </c>
      <c r="D12">
        <v>-1.6000000000000001E-3</v>
      </c>
      <c r="E12">
        <v>1.1653560000000001</v>
      </c>
      <c r="F12">
        <v>1.1606240000000001</v>
      </c>
      <c r="G12">
        <v>0.18</v>
      </c>
    </row>
    <row r="13" spans="1:7" x14ac:dyDescent="0.45">
      <c r="A13" t="s">
        <v>28</v>
      </c>
      <c r="B13">
        <v>1.317266</v>
      </c>
      <c r="C13">
        <v>1.317334</v>
      </c>
      <c r="D13">
        <v>-1.5100000000000001E-3</v>
      </c>
      <c r="E13">
        <v>1.319906</v>
      </c>
      <c r="F13">
        <v>1.3108439999999999</v>
      </c>
      <c r="G13">
        <v>0.68</v>
      </c>
    </row>
    <row r="14" spans="1:7" x14ac:dyDescent="0.45">
      <c r="A14" t="s">
        <v>0</v>
      </c>
      <c r="B14">
        <v>154.548</v>
      </c>
      <c r="C14">
        <v>154.55000000000001</v>
      </c>
      <c r="D14">
        <v>3.2000000000000001E-2</v>
      </c>
      <c r="E14">
        <v>154.76499999999999</v>
      </c>
      <c r="F14">
        <v>153.62</v>
      </c>
      <c r="G14">
        <v>0.2</v>
      </c>
    </row>
    <row r="15" spans="1:7" x14ac:dyDescent="0.45">
      <c r="A15" t="s">
        <v>1</v>
      </c>
      <c r="B15">
        <v>179.58199999999999</v>
      </c>
      <c r="C15">
        <v>179.58600000000001</v>
      </c>
      <c r="D15">
        <v>-0.21299999999999999</v>
      </c>
      <c r="E15">
        <v>179.971</v>
      </c>
      <c r="F15">
        <v>178.982</v>
      </c>
      <c r="G15">
        <v>0.4</v>
      </c>
    </row>
    <row r="16" spans="1:7" x14ac:dyDescent="0.45">
      <c r="A16" t="s">
        <v>2</v>
      </c>
      <c r="B16">
        <v>203.58600000000001</v>
      </c>
      <c r="C16">
        <v>203.595</v>
      </c>
      <c r="D16">
        <v>-0.19500000000000001</v>
      </c>
      <c r="E16">
        <v>203.953</v>
      </c>
      <c r="F16">
        <v>202.35400000000001</v>
      </c>
      <c r="G16">
        <v>0.9</v>
      </c>
    </row>
    <row r="17" spans="1:7" x14ac:dyDescent="0.45">
      <c r="A17" t="s">
        <v>3</v>
      </c>
      <c r="B17">
        <v>101.02800000000001</v>
      </c>
      <c r="C17">
        <v>101.033</v>
      </c>
      <c r="D17">
        <v>0.13500000000000001</v>
      </c>
      <c r="E17">
        <v>101.29900000000001</v>
      </c>
      <c r="F17">
        <v>100.23399999999999</v>
      </c>
      <c r="G17">
        <v>0.5</v>
      </c>
    </row>
    <row r="18" spans="1:7" x14ac:dyDescent="0.45">
      <c r="A18" t="s">
        <v>4</v>
      </c>
      <c r="B18">
        <v>87.772000000000006</v>
      </c>
      <c r="C18">
        <v>87.778999999999996</v>
      </c>
      <c r="D18">
        <v>0.44</v>
      </c>
      <c r="E18">
        <v>87.953000000000003</v>
      </c>
      <c r="F18">
        <v>87.311999999999998</v>
      </c>
      <c r="G18">
        <v>0.7</v>
      </c>
    </row>
    <row r="19" spans="1:7" x14ac:dyDescent="0.45">
      <c r="A19" t="s">
        <v>29</v>
      </c>
      <c r="B19">
        <v>194.56</v>
      </c>
      <c r="C19">
        <v>194.56800000000001</v>
      </c>
      <c r="D19">
        <v>-0.30599999999999999</v>
      </c>
      <c r="E19">
        <v>195.601</v>
      </c>
      <c r="F19">
        <v>194.56399999999999</v>
      </c>
      <c r="G19">
        <v>0.8</v>
      </c>
    </row>
    <row r="20" spans="1:7" x14ac:dyDescent="0.45">
      <c r="A20" t="s">
        <v>30</v>
      </c>
      <c r="B20">
        <v>110.217</v>
      </c>
      <c r="C20">
        <v>110.232</v>
      </c>
      <c r="D20">
        <v>0.14199999999999999</v>
      </c>
      <c r="E20">
        <v>110.342</v>
      </c>
      <c r="F20">
        <v>109.57299999999999</v>
      </c>
      <c r="G20">
        <v>1.5</v>
      </c>
    </row>
    <row r="21" spans="1:7" x14ac:dyDescent="0.45">
      <c r="A21" t="s">
        <v>5</v>
      </c>
      <c r="B21">
        <v>9.0419999999999998</v>
      </c>
      <c r="C21">
        <v>9.0510000000000002</v>
      </c>
      <c r="D21">
        <v>-1.4999999999999999E-2</v>
      </c>
      <c r="E21">
        <v>9.0860000000000003</v>
      </c>
      <c r="F21">
        <v>8.94</v>
      </c>
      <c r="G21">
        <v>0.9</v>
      </c>
    </row>
    <row r="22" spans="1:7" x14ac:dyDescent="0.45">
      <c r="A22" t="s">
        <v>6</v>
      </c>
      <c r="B22">
        <v>3.6419999999999999</v>
      </c>
      <c r="C22">
        <v>3.6560000000000001</v>
      </c>
      <c r="D22">
        <v>1.4999999999999999E-2</v>
      </c>
      <c r="E22">
        <v>3.6760000000000002</v>
      </c>
      <c r="F22">
        <v>3.6360000000000001</v>
      </c>
      <c r="G22">
        <v>1.4</v>
      </c>
    </row>
    <row r="23" spans="1:7" x14ac:dyDescent="0.45">
      <c r="A23" t="s">
        <v>7</v>
      </c>
      <c r="B23">
        <v>8.4420000000000002</v>
      </c>
      <c r="C23">
        <v>8.4450000000000003</v>
      </c>
      <c r="D23">
        <v>1.2999999999999999E-2</v>
      </c>
      <c r="E23">
        <v>8.4459999999999997</v>
      </c>
      <c r="F23">
        <v>8.3550000000000004</v>
      </c>
      <c r="G23">
        <v>0.3</v>
      </c>
    </row>
    <row r="24" spans="1:7" x14ac:dyDescent="0.45">
      <c r="A24" t="s">
        <v>31</v>
      </c>
      <c r="B24">
        <v>1.9119999999999999</v>
      </c>
      <c r="C24">
        <v>1.913</v>
      </c>
      <c r="D24">
        <v>-4.0000000000000001E-3</v>
      </c>
      <c r="E24">
        <v>1.921</v>
      </c>
      <c r="F24">
        <v>1.9</v>
      </c>
      <c r="G24">
        <v>0.1</v>
      </c>
    </row>
    <row r="25" spans="1:7" x14ac:dyDescent="0.45">
      <c r="A25" t="s">
        <v>32</v>
      </c>
      <c r="B25">
        <v>21.763999999999999</v>
      </c>
      <c r="C25">
        <v>21.773</v>
      </c>
      <c r="D25">
        <v>3.0000000000000001E-3</v>
      </c>
      <c r="E25">
        <v>21.797000000000001</v>
      </c>
      <c r="F25">
        <v>21.664999999999999</v>
      </c>
      <c r="G25">
        <v>0.9</v>
      </c>
    </row>
    <row r="26" spans="1:7" x14ac:dyDescent="0.45">
      <c r="A26" t="s">
        <v>33</v>
      </c>
      <c r="B26">
        <v>19.875</v>
      </c>
      <c r="C26">
        <v>19.893000000000001</v>
      </c>
      <c r="D26">
        <v>4.0000000000000001E-3</v>
      </c>
      <c r="E26">
        <v>19.904</v>
      </c>
      <c r="F26">
        <v>19.777999999999999</v>
      </c>
      <c r="G26">
        <v>1.8</v>
      </c>
    </row>
    <row r="27" spans="1:7" x14ac:dyDescent="0.45">
      <c r="A27" t="s">
        <v>34</v>
      </c>
      <c r="B27">
        <v>118.94</v>
      </c>
      <c r="C27">
        <v>118.968</v>
      </c>
      <c r="D27">
        <v>0.16200000000000001</v>
      </c>
      <c r="E27">
        <v>119.123</v>
      </c>
      <c r="F27">
        <v>118.42700000000001</v>
      </c>
      <c r="G27">
        <v>2.8</v>
      </c>
    </row>
    <row r="28" spans="1:7" x14ac:dyDescent="0.45">
      <c r="A28" t="s">
        <v>35</v>
      </c>
      <c r="B28">
        <v>42.485999999999997</v>
      </c>
      <c r="C28">
        <v>42.514000000000003</v>
      </c>
      <c r="D28">
        <v>1.7999999999999999E-2</v>
      </c>
      <c r="E28">
        <v>42.558999999999997</v>
      </c>
      <c r="F28">
        <v>42.281999999999996</v>
      </c>
      <c r="G28">
        <v>2.8</v>
      </c>
    </row>
    <row r="29" spans="1:7" x14ac:dyDescent="0.45">
      <c r="A29" t="s">
        <v>8</v>
      </c>
      <c r="B29">
        <v>7.431</v>
      </c>
      <c r="C29">
        <v>7.4329999999999998</v>
      </c>
      <c r="D29">
        <v>3.0000000000000001E-3</v>
      </c>
      <c r="E29">
        <v>7.4420000000000002</v>
      </c>
      <c r="F29">
        <v>7.3929999999999998</v>
      </c>
      <c r="G29">
        <v>0.2</v>
      </c>
    </row>
    <row r="30" spans="1:7" x14ac:dyDescent="0.45">
      <c r="A30" t="s">
        <v>9</v>
      </c>
      <c r="B30">
        <v>0.46400000000000002</v>
      </c>
      <c r="C30">
        <v>0.47</v>
      </c>
      <c r="D30">
        <v>-1E-3</v>
      </c>
      <c r="E30">
        <v>0.46600000000000003</v>
      </c>
      <c r="F30">
        <v>0.46700000000000003</v>
      </c>
      <c r="G30">
        <v>0.6</v>
      </c>
    </row>
    <row r="31" spans="1:7" x14ac:dyDescent="0.45">
      <c r="A31" t="s">
        <v>36</v>
      </c>
      <c r="B31">
        <v>15.298</v>
      </c>
      <c r="C31">
        <v>15.317</v>
      </c>
      <c r="D31">
        <v>-0.111</v>
      </c>
      <c r="E31">
        <v>15.449</v>
      </c>
      <c r="F31">
        <v>15.252000000000001</v>
      </c>
      <c r="G31">
        <v>1.9</v>
      </c>
    </row>
    <row r="32" spans="1:7" x14ac:dyDescent="0.45">
      <c r="A32" t="s">
        <v>37</v>
      </c>
      <c r="B32">
        <v>16.338999999999999</v>
      </c>
      <c r="C32">
        <v>16.358000000000001</v>
      </c>
      <c r="D32">
        <v>-8.5000000000000006E-2</v>
      </c>
      <c r="E32">
        <v>16.440999999999999</v>
      </c>
      <c r="F32">
        <v>16.29</v>
      </c>
      <c r="G32">
        <v>1.9</v>
      </c>
    </row>
    <row r="33" spans="1:7" x14ac:dyDescent="0.45">
      <c r="A33" t="s">
        <v>38</v>
      </c>
      <c r="B33">
        <v>1.16195</v>
      </c>
      <c r="C33">
        <v>1.16198</v>
      </c>
      <c r="D33">
        <v>-1.6000000000000001E-3</v>
      </c>
      <c r="E33">
        <v>1.1653500000000001</v>
      </c>
      <c r="F33">
        <v>1.1606300000000001</v>
      </c>
      <c r="G33">
        <v>0.3</v>
      </c>
    </row>
    <row r="34" spans="1:7" x14ac:dyDescent="0.45">
      <c r="A34" t="s">
        <v>39</v>
      </c>
      <c r="B34">
        <v>1.3172600000000001</v>
      </c>
      <c r="C34">
        <v>1.31734</v>
      </c>
      <c r="D34">
        <v>-1.5100000000000001E-3</v>
      </c>
      <c r="E34">
        <v>1.3199000000000001</v>
      </c>
      <c r="F34">
        <v>1.3108500000000001</v>
      </c>
      <c r="G34">
        <v>0.8</v>
      </c>
    </row>
    <row r="35" spans="1:7" x14ac:dyDescent="0.45">
      <c r="A35" t="s">
        <v>40</v>
      </c>
      <c r="B35">
        <v>0.65368999999999999</v>
      </c>
      <c r="C35">
        <v>0.65373000000000003</v>
      </c>
      <c r="D35">
        <v>7.9000000000000001E-4</v>
      </c>
      <c r="E35">
        <v>0.65512999999999999</v>
      </c>
      <c r="F35">
        <v>0.65039000000000002</v>
      </c>
      <c r="G35">
        <v>0.4</v>
      </c>
    </row>
    <row r="36" spans="1:7" x14ac:dyDescent="0.45">
      <c r="A36" t="s">
        <v>41</v>
      </c>
      <c r="B36">
        <v>0.56786999999999999</v>
      </c>
      <c r="C36">
        <v>0.56803000000000003</v>
      </c>
      <c r="D36">
        <v>2.7899999999999999E-3</v>
      </c>
      <c r="E36">
        <v>0.56906999999999996</v>
      </c>
      <c r="F36">
        <v>0.56466000000000005</v>
      </c>
      <c r="G36">
        <v>1.6</v>
      </c>
    </row>
    <row r="37" spans="1:7" x14ac:dyDescent="0.45">
      <c r="A37" t="s">
        <v>42</v>
      </c>
      <c r="B37">
        <v>0.88209000000000004</v>
      </c>
      <c r="C37">
        <v>0.88212999999999997</v>
      </c>
      <c r="D37">
        <v>3.2000000000000003E-4</v>
      </c>
      <c r="E37">
        <v>0.88651999999999997</v>
      </c>
      <c r="F37">
        <v>0.88136999999999999</v>
      </c>
      <c r="G37">
        <v>0.4</v>
      </c>
    </row>
    <row r="38" spans="1:7" x14ac:dyDescent="0.45">
      <c r="A38" t="s">
        <v>43</v>
      </c>
      <c r="B38">
        <v>1.7774399999999999</v>
      </c>
      <c r="C38">
        <v>1.77759</v>
      </c>
      <c r="D38">
        <v>-3.9500000000000004E-3</v>
      </c>
      <c r="E38">
        <v>1.78691</v>
      </c>
      <c r="F38">
        <v>1.77319</v>
      </c>
      <c r="G38">
        <v>1.5</v>
      </c>
    </row>
    <row r="39" spans="1:7" x14ac:dyDescent="0.45">
      <c r="A39" t="s">
        <v>44</v>
      </c>
      <c r="B39">
        <v>2.0150600000000001</v>
      </c>
      <c r="C39">
        <v>2.0152100000000002</v>
      </c>
      <c r="D39">
        <v>-3.8800000000000002E-3</v>
      </c>
      <c r="E39">
        <v>2.0220400000000001</v>
      </c>
      <c r="F39">
        <v>2.0066700000000002</v>
      </c>
      <c r="G39">
        <v>1.5</v>
      </c>
    </row>
    <row r="40" spans="1:7" x14ac:dyDescent="0.45">
      <c r="A40" t="s">
        <v>45</v>
      </c>
      <c r="B40">
        <v>1.15097</v>
      </c>
      <c r="C40">
        <v>1.1510499999999999</v>
      </c>
      <c r="D40">
        <v>-3.5699999999999998E-3</v>
      </c>
      <c r="E40">
        <v>1.1555200000000001</v>
      </c>
      <c r="F40">
        <v>1.14605</v>
      </c>
      <c r="G40">
        <v>0.8</v>
      </c>
    </row>
    <row r="41" spans="1:7" x14ac:dyDescent="0.45">
      <c r="A41" t="s">
        <v>46</v>
      </c>
      <c r="B41">
        <v>0.79425999999999997</v>
      </c>
      <c r="C41">
        <v>0.79440999999999995</v>
      </c>
      <c r="D41">
        <v>2.1299999999999999E-3</v>
      </c>
      <c r="E41">
        <v>0.79471999999999998</v>
      </c>
      <c r="F41">
        <v>0.78788000000000002</v>
      </c>
      <c r="G41">
        <v>1.5</v>
      </c>
    </row>
    <row r="42" spans="1:7" x14ac:dyDescent="0.45">
      <c r="A42" t="s">
        <v>47</v>
      </c>
      <c r="B42">
        <v>0.92293000000000003</v>
      </c>
      <c r="C42">
        <v>0.92308999999999997</v>
      </c>
      <c r="D42">
        <v>1.08E-3</v>
      </c>
      <c r="E42">
        <v>0.92295000000000005</v>
      </c>
      <c r="F42">
        <v>0.91805999999999999</v>
      </c>
      <c r="G42">
        <v>1.6</v>
      </c>
    </row>
    <row r="43" spans="1:7" x14ac:dyDescent="0.45">
      <c r="A43" t="s">
        <v>48</v>
      </c>
      <c r="B43">
        <v>1.0462199999999999</v>
      </c>
      <c r="C43">
        <v>1.0464899999999999</v>
      </c>
      <c r="D43">
        <v>1.2700000000000001E-3</v>
      </c>
      <c r="E43">
        <v>1.0462199999999999</v>
      </c>
      <c r="F43">
        <v>1.0364599999999999</v>
      </c>
      <c r="G43">
        <v>2.7</v>
      </c>
    </row>
    <row r="44" spans="1:7" x14ac:dyDescent="0.45">
      <c r="A44" t="s">
        <v>49</v>
      </c>
      <c r="B44">
        <v>1.40211</v>
      </c>
      <c r="C44">
        <v>1.4022600000000001</v>
      </c>
      <c r="D44">
        <v>-1.4300000000000001E-3</v>
      </c>
      <c r="E44">
        <v>1.4044700000000001</v>
      </c>
      <c r="F44">
        <v>1.40151</v>
      </c>
      <c r="G44">
        <v>1.5</v>
      </c>
    </row>
    <row r="45" spans="1:7" x14ac:dyDescent="0.45">
      <c r="A45" t="s">
        <v>68</v>
      </c>
      <c r="B45">
        <v>0.91644000000000003</v>
      </c>
      <c r="C45">
        <v>0.91671999999999998</v>
      </c>
      <c r="D45">
        <v>1.4999999999999999E-4</v>
      </c>
      <c r="E45">
        <v>0.91834000000000005</v>
      </c>
      <c r="F45">
        <v>0.91352999999999995</v>
      </c>
      <c r="G45">
        <v>2.8</v>
      </c>
    </row>
    <row r="46" spans="1:7" x14ac:dyDescent="0.45">
      <c r="A46" t="s">
        <v>69</v>
      </c>
      <c r="B46">
        <v>53.259500000000003</v>
      </c>
      <c r="C46">
        <v>53.349499999999999</v>
      </c>
      <c r="D46">
        <v>-0.1086</v>
      </c>
      <c r="E46">
        <v>53.772799999999997</v>
      </c>
      <c r="F46">
        <v>53.139800000000001</v>
      </c>
      <c r="G46">
        <v>9</v>
      </c>
    </row>
    <row r="47" spans="1:7" x14ac:dyDescent="0.45">
      <c r="A47" t="s">
        <v>70</v>
      </c>
      <c r="B47">
        <v>23.031600000000001</v>
      </c>
      <c r="C47">
        <v>23.061599999999999</v>
      </c>
      <c r="D47">
        <v>-6.9800000000000001E-2</v>
      </c>
      <c r="E47">
        <v>23.303000000000001</v>
      </c>
      <c r="F47">
        <v>23.0517</v>
      </c>
      <c r="G47">
        <v>3</v>
      </c>
    </row>
    <row r="48" spans="1:7" x14ac:dyDescent="0.45">
      <c r="A48" t="s">
        <v>71</v>
      </c>
      <c r="B48">
        <v>21.4968</v>
      </c>
      <c r="C48">
        <v>21.526800000000001</v>
      </c>
      <c r="D48">
        <v>7.7000000000000002E-3</v>
      </c>
      <c r="E48">
        <v>21.7776</v>
      </c>
      <c r="F48">
        <v>21.472000000000001</v>
      </c>
      <c r="G48">
        <v>3</v>
      </c>
    </row>
    <row r="49" spans="1:7" x14ac:dyDescent="0.45">
      <c r="A49" t="s">
        <v>50</v>
      </c>
      <c r="B49">
        <v>7.0995200000000001</v>
      </c>
      <c r="C49">
        <v>7.0999600000000003</v>
      </c>
      <c r="D49">
        <v>2.7699999999999999E-3</v>
      </c>
      <c r="E49">
        <v>7.1022400000000001</v>
      </c>
      <c r="F49">
        <v>7.0909899999999997</v>
      </c>
      <c r="G49">
        <v>4.4000000000000004</v>
      </c>
    </row>
    <row r="50" spans="1:7" x14ac:dyDescent="0.45">
      <c r="A50" t="s">
        <v>51</v>
      </c>
      <c r="B50">
        <v>4.2241299999999997</v>
      </c>
      <c r="C50">
        <v>4.2270300000000001</v>
      </c>
      <c r="D50">
        <v>-6.8100000000000001E-3</v>
      </c>
      <c r="E50">
        <v>4.2345699999999997</v>
      </c>
      <c r="F50">
        <v>4.2234299999999996</v>
      </c>
      <c r="G50">
        <v>29</v>
      </c>
    </row>
    <row r="51" spans="1:7" x14ac:dyDescent="0.45">
      <c r="A51" t="s">
        <v>72</v>
      </c>
      <c r="B51">
        <v>0.93620999999999999</v>
      </c>
      <c r="C51">
        <v>0.93659000000000003</v>
      </c>
      <c r="D51">
        <v>-1.67E-3</v>
      </c>
      <c r="E51">
        <v>0.93981999999999999</v>
      </c>
      <c r="F51">
        <v>0.93572999999999995</v>
      </c>
      <c r="G51">
        <v>3.8</v>
      </c>
    </row>
    <row r="52" spans="1:7" x14ac:dyDescent="0.45">
      <c r="A52" t="s">
        <v>52</v>
      </c>
      <c r="B52">
        <v>154.547</v>
      </c>
      <c r="C52">
        <v>154.55099999999999</v>
      </c>
      <c r="D52">
        <v>3.9E-2</v>
      </c>
      <c r="E52">
        <v>154.76400000000001</v>
      </c>
      <c r="F52">
        <v>153.624</v>
      </c>
      <c r="G52">
        <v>0.4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a 9 b 6 b 3 d - 6 3 1 c - 4 b 8 6 - a 9 9 6 - e 1 0 6 c 3 8 6 4 7 4 4 "   x m l n s = " h t t p : / / s c h e m a s . m i c r o s o f t . c o m / D a t a M a s h u p " > A A A A A O 4 E A A B Q S w M E F A A C A A g A F 7 B w W 8 3 V O v u k A A A A 9 g A A A B I A H A B D b 2 5 m a W c v U G F j a 2 F n Z S 5 4 b W w g o h g A K K A U A A A A A A A A A A A A A A A A A A A A A A A A A A A A h Y 8 x D o I w G I W v Q r r T l u p A y E 8 Z 3 I w k J C b G t S k V q l A M L Z a 7 O X g k r y B G U T f H 9 7 1 v e O 9 + v U E 2 t k 1 w U b 3 V n U l R h C k K l J F d q U 2 V o s E d w h h l H A o h T 6 J S w S Q b m 4 y 2 T F H t 3 D k h x H u P / Q J 3 f U U Y p R H Z 5 5 u t r F U r 0 E f W / + V Q G + u E k Q p x 2 L 3 G c I a j Z Y w Z n T Y B m S H k 2 n w F N n X P 9 g f C a m j c 0 C t + F O G 6 A D J H I O 8 P / A F Q S w M E F A A C A A g A F 7 B w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e w c F t X 8 U R v 6 A E A A G M F A A A T A B w A R m 9 y b X V s Y X M v U 2 V j d G l v b j E u b S C i G A A o o B Q A A A A A A A A A A A A A A A A A A A A A A A A A A A C t l G 9 r 0 0 A c x 5 8 X + h 6 O 2 5 N 0 t A n d X 9 i o 0 E 6 h 4 g a y B v Z A 9 i B t b 6 R 6 u S t 3 V z c Z g z Y H j m z 6 b H N l A x W Z I E x U x C f K 9 m q O B P c u v D Z d W a S K Y A K 5 J L + 7 3 + f 7 5 c L 3 O G q I F i W g F j + L y 9 l M N s N d h 6 E m m I J K P l f y U s l X S l 6 A I g Q l g J H I Z o C + l H 8 1 m P K / 6 + I G q p s V R r c 5 Y i u U C E Q E N 6 A r R J s v W Z b X I o W t H f N x 2 / I c 9 g Q J i z k C W T C X j z l T s G q v r Q L V O 1 R + E B 1 c h f s / V O 9 Y + S 9 U 7 8 1 t + Y F 4 V X j Y t J 0 6 R s Z Y P g 9 2 d + E K x R 2 P F G E e Q L t c W b 1 n i s G i e C y 4 9 C l i o / f Y Q u K j M P A D 7 o B p f d v r e l g i w i 0 0 3 B Z u G s U c 3 N M C I / 5 M 6 v y Z B H 8 2 d f 5 s g j + X O n 8 u w Z 9 P n T + f 4 C + k z l 9 I 8 B d T 5 y 9 q v h Z 4 t E 6 3 a w j r i F F W + l 8 F u H k T n a i / H 7 2 9 v J W W v p J S y a 4 O R n T 8 R e d l G B X z I a M e F a i K n C Z i 3 P j n w G n f o 9 Y y x r W G g x 3 G S 4 J 1 0 N h A e B 5 E Z 9 / G 3 e H r w 7 G o z R z C t y j z 4 q 2 1 n 7 U R N / 5 u O K + D f N 0 9 / f n 1 g 5 K n y n + n D Q j d B g T a E c O / V L l / 9 6 Z G O l 4 d s W G 1 X H s w o R o G L 6 O T 9 9 H n o w l z 1 x f 9 s H s + q e l T M H l C n z N K n i j 5 c e g 3 + G 3 F X i 6 b a Z E / b c n y L 1 B L A Q I t A B Q A A g A I A B e w c F v N 1 T r 7 p A A A A P Y A A A A S A A A A A A A A A A A A A A A A A A A A A A B D b 2 5 m a W c v U G F j a 2 F n Z S 5 4 b W x Q S w E C L Q A U A A I A C A A X s H B b D 8 r p q 6 Q A A A D p A A A A E w A A A A A A A A A A A A A A A A D w A A A A W 0 N v b n R l b n R f V H l w Z X N d L n h t b F B L A Q I t A B Q A A g A I A B e w c F t X 8 U R v 6 A E A A G M F A A A T A A A A A A A A A A A A A A A A A O E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k P A A A A A A A A 9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8 L 0 l 0 Z W 1 Q Y X R o P j w v S X R l b U x v Y 2 F 0 a W 9 u P j x T d G F i b G V F b n R y a W V z P j x F b n R y e S B U e X B l P S J R d W V y e U l E I i B W Y W x 1 Z T 0 i c z A 3 M T M 4 N z E 4 L W N l Z D Q t N D k w M y 0 4 M z I y L T Z k M D g 1 O D Q 0 Y 2 Q 2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j g 4 b j g 7 z j g 5 b j g 6 t f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x h c 3 R V c G R h d G V k I i B W Y W x 1 Z T 0 i Z D I w M j U t M T E t M T Z U M T M 6 M D A 6 N D c u M T Q 5 N T c 1 M l o i I C 8 + P E V u d H J 5 I F R 5 c G U 9 I k Z p b G x F c n J v c k N v Z G U i I F Z h b H V l P S J z V W 5 r b m 9 3 b i I g L z 4 8 R W 5 0 c n k g V H l w Z T 0 i R m l s b E N v b H V t b l R 5 c G V z I i B W Y W x 1 Z T 0 i c 0 J n V U Z C U V V G Q l E 9 P S I g L z 4 8 R W 5 0 c n k g V H l w Z T 0 i R m l s b E N v d W 5 0 I i B W Y W x 1 Z T 0 i b D U x I i A v P j x F b n R y e S B U e X B l P S J G a W x s Q 2 9 s d W 1 u T m F t Z X M i I F Z h b H V l P S J z W y Z x d W 9 0 O + m A m u i y q O O D m u O C o i Z x d W 9 0 O y w m c X V v d D t C S U Q m c X V v d D s s J n F 1 b 3 Q 7 Q V N L J n F 1 b 3 Q 7 L C Z x d W 9 0 O + W J j e a X p e a v l C Z x d W 9 0 O y w m c X V v d D v p q 5 j l g K Q m c X V v d D s s J n F 1 b 3 Q 7 5 a 6 J 5 Y C k J n F 1 b 3 Q 7 L C Z x d W 9 0 O + O C u e O D l + O D r O O D g + O D i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I D E v Q X V 0 b 1 J l b W 9 2 Z W R D b 2 x 1 b W 5 z M S 5 7 6 Y C a 6 L K o 4 4 O a 4 4 K i L D B 9 J n F 1 b 3 Q 7 L C Z x d W 9 0 O 1 N l Y 3 R p b 2 4 x L + O D h u O D v O O D l u O D q y A x L 0 F 1 d G 9 S Z W 1 v d m V k Q 2 9 s d W 1 u c z E u e 0 J J R C w x f S Z x d W 9 0 O y w m c X V v d D t T Z W N 0 a W 9 u M S / j g 4 b j g 7 z j g 5 b j g 6 s g M S 9 B d X R v U m V t b 3 Z l Z E N v b H V t b n M x L n t B U 0 s s M n 0 m c X V v d D s s J n F 1 b 3 Q 7 U 2 V j d G l v b j E v 4 4 O G 4 4 O 8 4 4 O W 4 4 O r I D E v Q X V 0 b 1 J l b W 9 2 Z W R D b 2 x 1 b W 5 z M S 5 7 5 Y m N 5 p e l 5 q + U L D N 9 J n F 1 b 3 Q 7 L C Z x d W 9 0 O 1 N l Y 3 R p b 2 4 x L + O D h u O D v O O D l u O D q y A x L 0 F 1 d G 9 S Z W 1 v d m V k Q 2 9 s d W 1 u c z E u e + m r m O W A p C w 0 f S Z x d W 9 0 O y w m c X V v d D t T Z W N 0 a W 9 u M S / j g 4 b j g 7 z j g 5 b j g 6 s g M S 9 B d X R v U m V t b 3 Z l Z E N v b H V t b n M x L n v l r o n l g K Q s N X 0 m c X V v d D s s J n F 1 b 3 Q 7 U 2 V j d G l v b j E v 4 4 O G 4 4 O 8 4 4 O W 4 4 O r I D E v Q X V 0 b 1 J l b W 9 2 Z W R D b 2 x 1 b W 5 z M S 5 7 4 4 K 5 4 4 O X 4 4 O s 4 4 O D 4 4 O J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O D h u O D v O O D l u O D q y A x L 0 F 1 d G 9 S Z W 1 v d m V k Q 2 9 s d W 1 u c z E u e + m A m u i y q O O D m u O C o i w w f S Z x d W 9 0 O y w m c X V v d D t T Z W N 0 a W 9 u M S / j g 4 b j g 7 z j g 5 b j g 6 s g M S 9 B d X R v U m V t b 3 Z l Z E N v b H V t b n M x L n t C S U Q s M X 0 m c X V v d D s s J n F 1 b 3 Q 7 U 2 V j d G l v b j E v 4 4 O G 4 4 O 8 4 4 O W 4 4 O r I D E v Q X V 0 b 1 J l b W 9 2 Z W R D b 2 x 1 b W 5 z M S 5 7 Q V N L L D J 9 J n F 1 b 3 Q 7 L C Z x d W 9 0 O 1 N l Y 3 R p b 2 4 x L + O D h u O D v O O D l u O D q y A x L 0 F 1 d G 9 S Z W 1 v d m V k Q 2 9 s d W 1 u c z E u e + W J j e a X p e a v l C w z f S Z x d W 9 0 O y w m c X V v d D t T Z W N 0 a W 9 u M S / j g 4 b j g 7 z j g 5 b j g 6 s g M S 9 B d X R v U m V t b 3 Z l Z E N v b H V t b n M x L n v p q 5 j l g K Q s N H 0 m c X V v d D s s J n F 1 b 3 Q 7 U 2 V j d G l v b j E v 4 4 O G 4 4 O 8 4 4 O W 4 4 O r I D E v Q X V 0 b 1 J l b W 9 2 Z W R D b 2 x 1 b W 5 z M S 5 7 5 a 6 J 5 Y C k L D V 9 J n F 1 b 3 Q 7 L C Z x d W 9 0 O 1 N l Y 3 R p b 2 4 x L + O D h u O D v O O D l u O D q y A x L 0 F 1 d G 9 S Z W 1 v d m V k Q 2 9 s d W 1 u c z E u e + O C u e O D l + O D r O O D g + O D i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0 h U T U w l M j A l R T M l O D E l O E I l R T M l O D I l O D k l R T Y l O E E l Q k Q l R T U l O D c l Q k E l R T M l O D E l O T U l R T M l O D I l O E M l R T M l O D E l O U Y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4 2 A a D U g N p E n z c a g T d C 6 R w A A A A A A g A A A A A A E G Y A A A A B A A A g A A A A d S t S 4 1 n X 4 5 / X k 0 8 P r 3 M V c 2 K E y m H A A d s t C N r R k b E M i G A A A A A A D o A A A A A C A A A g A A A A f S r K J N j i e r C H 7 e + i n p / g w l K N 1 J M K j i X c b S / f 1 U O 1 + Q 5 Q A A A A i E C s + o P 0 i 2 0 X K t l p 2 X u 6 q P 5 h z a j e J I L 9 9 M o P w R g h Q + K 4 B 9 b i + L n + T / g H o I x C 0 F m I Q j n + B l h Y b e F t 4 m C M y 1 J J f v s K O e 5 m B M 8 1 W H y n o k i y I D t A A A A A Z K u 0 o l v / k d S / R C b f Q 4 m b W B R 1 K t j t a U r Z Z 9 X I P t 4 p r C S 3 H y f I 4 J P A x r 5 4 u C I I q w g g d 4 a X V E p f A l v y 7 r X s Y K + p i Q = = < / D a t a M a s h u p > 
</file>

<file path=customXml/itemProps1.xml><?xml version="1.0" encoding="utf-8"?>
<ds:datastoreItem xmlns:ds="http://schemas.openxmlformats.org/officeDocument/2006/customXml" ds:itemID="{06A4695A-0A21-4B9F-BB2E-4F4B579641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スワップ計算</vt:lpstr>
      <vt:lpstr>スポット価格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2025-08-25T13:24:11Z</dcterms:created>
  <dcterms:modified xsi:type="dcterms:W3CDTF">2025-11-16T13:23:59Z</dcterms:modified>
</cp:coreProperties>
</file>