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202300"/>
  <xr:revisionPtr revIDLastSave="18913" documentId="8_{66CFCFD4-DE3D-4FAB-89A9-6BDAE9F6FE2A}" xr6:coauthVersionLast="47" xr6:coauthVersionMax="47" xr10:uidLastSave="{1D09349B-6DBB-4488-970F-B347A24C78C8}"/>
  <bookViews>
    <workbookView xWindow="-108" yWindow="-108" windowWidth="23256" windowHeight="12456" xr2:uid="{2C15BBE5-4061-4E27-8236-A5CCF296A8C9}"/>
  </bookViews>
  <sheets>
    <sheet name="スワップ計算" sheetId="7" r:id="rId1"/>
    <sheet name="スポット価格" sheetId="4" r:id="rId2"/>
  </sheets>
  <definedNames>
    <definedName name="ExternalData_1" localSheetId="1" hidden="1">スポット価格!$A$1:$G$47</definedName>
    <definedName name="solver_adj" localSheetId="0" hidden="1">スワップ計算!$B$8,スワップ計算!$B$10,スワップ計算!$B$9,スワップ計算!$B$18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スワップ計算!$D$24</definedName>
    <definedName name="solver_lhs2" localSheetId="0" hidden="1">スワップ計算!$B$28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スワップ計算!$B$28</definedName>
    <definedName name="solver_pre" localSheetId="0" hidden="1">0.0001</definedName>
    <definedName name="solver_rbv" localSheetId="0" hidden="1">2</definedName>
    <definedName name="solver_rel1" localSheetId="0" hidden="1">2</definedName>
    <definedName name="solver_rel2" localSheetId="0" hidden="1">1</definedName>
    <definedName name="solver_rhs1" localSheetId="0" hidden="1">500000</definedName>
    <definedName name="solver_rhs2" localSheetId="0" hidden="1">30000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500000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7" l="1"/>
  <c r="F18" i="7" s="1"/>
  <c r="D17" i="7"/>
  <c r="F17" i="7" s="1"/>
  <c r="D16" i="7"/>
  <c r="E16" i="7" s="1"/>
  <c r="G16" i="7" s="1"/>
  <c r="D15" i="7"/>
  <c r="F15" i="7" s="1"/>
  <c r="D14" i="7"/>
  <c r="F14" i="7" s="1"/>
  <c r="D13" i="7"/>
  <c r="E13" i="7" s="1"/>
  <c r="G13" i="7" s="1"/>
  <c r="D12" i="7"/>
  <c r="F12" i="7" s="1"/>
  <c r="D11" i="7"/>
  <c r="F11" i="7" s="1"/>
  <c r="D10" i="7"/>
  <c r="E10" i="7" s="1"/>
  <c r="G10" i="7" s="1"/>
  <c r="D9" i="7"/>
  <c r="E9" i="7" s="1"/>
  <c r="G9" i="7" s="1"/>
  <c r="D8" i="7"/>
  <c r="F8" i="7" s="1"/>
  <c r="B24" i="7"/>
  <c r="C24" i="7" s="1"/>
  <c r="D7" i="7"/>
  <c r="F7" i="7" s="1"/>
  <c r="F16" i="7" l="1"/>
  <c r="E7" i="7"/>
  <c r="G7" i="7" s="1"/>
  <c r="F13" i="7"/>
  <c r="E17" i="7"/>
  <c r="G17" i="7" s="1"/>
  <c r="E14" i="7"/>
  <c r="G14" i="7" s="1"/>
  <c r="F10" i="7"/>
  <c r="D24" i="7"/>
  <c r="F9" i="7"/>
  <c r="E8" i="7"/>
  <c r="G8" i="7" s="1"/>
  <c r="E11" i="7"/>
  <c r="G11" i="7" s="1"/>
  <c r="E12" i="7"/>
  <c r="G12" i="7" s="1"/>
  <c r="E15" i="7"/>
  <c r="G15" i="7" s="1"/>
  <c r="E18" i="7"/>
  <c r="G18" i="7" s="1"/>
  <c r="D28" i="7" l="1" a="1"/>
  <c r="D28" i="7" s="1"/>
  <c r="D32" i="7" s="1"/>
  <c r="B28" i="7" a="1"/>
  <c r="B28" i="7" s="1"/>
  <c r="B2" i="7" a="1"/>
  <c r="B2" i="7" s="1"/>
  <c r="C28" i="7" a="1"/>
  <c r="C28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1D8AEF-8FCE-4385-A6CD-A0E13C2CA09A}" keepAlive="1" name="クエリ - テーブル 1" description="ブック内の 'テーブル 1' クエリへの接続です。" type="5" refreshedVersion="8" refreshOnLoad="1" saveData="1">
    <dbPr connection="Provider=Microsoft.Mashup.OleDb.1;Data Source=$Workbook$;Location=&quot;テーブル 1&quot;;Extended Properties=&quot;&quot;" command="SELECT * FROM [テーブル 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<sst xmlns="http://schemas.openxmlformats.org/spreadsheetml/2006/main" count="113" uniqueCount="70">
  <si>
    <t>USDJPY</t>
  </si>
  <si>
    <t>EURJPY</t>
  </si>
  <si>
    <t>GBPJPY</t>
  </si>
  <si>
    <t>AUDJPY</t>
  </si>
  <si>
    <t>NZDJPY</t>
  </si>
  <si>
    <t>ZARJPY</t>
  </si>
  <si>
    <t>TRYJPY</t>
  </si>
  <si>
    <t>MXNJPY</t>
  </si>
  <si>
    <t>CZKJPY</t>
  </si>
  <si>
    <t>HUFJPY</t>
  </si>
  <si>
    <t>通貨ペア</t>
  </si>
  <si>
    <t>BID</t>
  </si>
  <si>
    <t>ASK</t>
  </si>
  <si>
    <t>前日比</t>
  </si>
  <si>
    <t>高値</t>
  </si>
  <si>
    <t>安値</t>
  </si>
  <si>
    <t>スプレッド</t>
  </si>
  <si>
    <t>USDJPY LIGHT</t>
  </si>
  <si>
    <t>EURJPY LIGHT</t>
  </si>
  <si>
    <t>GBPJPY LIGHT</t>
  </si>
  <si>
    <t>AUDJPY LIGHT</t>
  </si>
  <si>
    <t>NZDJPY LIGHT</t>
  </si>
  <si>
    <t>ZARJPY LIGHT</t>
  </si>
  <si>
    <t>TRYJPY LIGHT</t>
  </si>
  <si>
    <t>MXNJPY LIGHT</t>
  </si>
  <si>
    <t>CZKJPY LIGHT</t>
  </si>
  <si>
    <t>HUFJPY LIGHT</t>
  </si>
  <si>
    <t>EURUSD LIGHT</t>
  </si>
  <si>
    <t>GBPUSD LIGHT</t>
  </si>
  <si>
    <t>CHFJPY</t>
  </si>
  <si>
    <t>CADJPY</t>
  </si>
  <si>
    <t>RUBJPY</t>
  </si>
  <si>
    <t>CNHJPY</t>
  </si>
  <si>
    <t>HKDJPY</t>
  </si>
  <si>
    <t>SGDJPY</t>
  </si>
  <si>
    <t>PLNJPY</t>
  </si>
  <si>
    <t>NOKJPY</t>
  </si>
  <si>
    <t>SEKJPY</t>
  </si>
  <si>
    <t>EURUSD</t>
  </si>
  <si>
    <t>GBPUSD</t>
  </si>
  <si>
    <t>AUDUSD</t>
  </si>
  <si>
    <t>NZDUSD</t>
  </si>
  <si>
    <t>EURGBP</t>
  </si>
  <si>
    <t>EURAUD</t>
  </si>
  <si>
    <t>GBPAUD</t>
  </si>
  <si>
    <t>AUDNZD</t>
  </si>
  <si>
    <t>USDCHF</t>
  </si>
  <si>
    <t>EURCHF</t>
  </si>
  <si>
    <t>GBPCHF</t>
  </si>
  <si>
    <t>USDCAD</t>
  </si>
  <si>
    <t>USDCNH</t>
  </si>
  <si>
    <t>EURPLN</t>
  </si>
  <si>
    <t>USDJPYラージ</t>
  </si>
  <si>
    <t>保有量</t>
    <rPh sb="0" eb="3">
      <t>ホユウリョウ</t>
    </rPh>
    <phoneticPr fontId="2"/>
  </si>
  <si>
    <t>スワップポイント</t>
    <phoneticPr fontId="2"/>
  </si>
  <si>
    <t>価格</t>
    <rPh sb="0" eb="2">
      <t>カカク</t>
    </rPh>
    <phoneticPr fontId="2"/>
  </si>
  <si>
    <t>円貨換算額</t>
    <rPh sb="0" eb="2">
      <t>エンカ</t>
    </rPh>
    <rPh sb="2" eb="5">
      <t>カンザンガク</t>
    </rPh>
    <phoneticPr fontId="2"/>
  </si>
  <si>
    <t>１日</t>
    <rPh sb="1" eb="2">
      <t>ニチ</t>
    </rPh>
    <phoneticPr fontId="2"/>
  </si>
  <si>
    <t>１か月</t>
    <rPh sb="2" eb="3">
      <t>ゲツ</t>
    </rPh>
    <phoneticPr fontId="2"/>
  </si>
  <si>
    <t>１年</t>
    <rPh sb="1" eb="2">
      <t>ネン</t>
    </rPh>
    <phoneticPr fontId="2"/>
  </si>
  <si>
    <t>合算（円）</t>
    <rPh sb="0" eb="2">
      <t>ガッサン</t>
    </rPh>
    <rPh sb="3" eb="4">
      <t>エン</t>
    </rPh>
    <phoneticPr fontId="2"/>
  </si>
  <si>
    <t>２．スワップポイントを確認しよう</t>
    <rPh sb="11" eb="13">
      <t>カクニン</t>
    </rPh>
    <phoneticPr fontId="2"/>
  </si>
  <si>
    <t>リスク額</t>
    <rPh sb="3" eb="4">
      <t>ガク</t>
    </rPh>
    <phoneticPr fontId="2"/>
  </si>
  <si>
    <t>利回り（年率）</t>
    <rPh sb="0" eb="2">
      <t>リマワ</t>
    </rPh>
    <rPh sb="4" eb="6">
      <t>ネンリツ</t>
    </rPh>
    <phoneticPr fontId="2"/>
  </si>
  <si>
    <t>証拠金</t>
    <rPh sb="0" eb="3">
      <t>ショウコキン</t>
    </rPh>
    <phoneticPr fontId="2"/>
  </si>
  <si>
    <t>レバレッジ</t>
    <phoneticPr fontId="2"/>
  </si>
  <si>
    <t>※共分散行列:2024/9/13-2025/9/12の日次データより算出、年率換算</t>
    <rPh sb="1" eb="6">
      <t>キョウブンサンギョウレツ</t>
    </rPh>
    <rPh sb="27" eb="29">
      <t>ニチジ</t>
    </rPh>
    <rPh sb="34" eb="36">
      <t>サンシュツ</t>
    </rPh>
    <rPh sb="37" eb="39">
      <t>ネンリツ</t>
    </rPh>
    <rPh sb="39" eb="41">
      <t>カンザン</t>
    </rPh>
    <phoneticPr fontId="2"/>
  </si>
  <si>
    <t>シャープレシオ</t>
    <phoneticPr fontId="2"/>
  </si>
  <si>
    <t>評価損益のブレ</t>
    <rPh sb="0" eb="4">
      <t>ヒョウカソンエキ</t>
    </rPh>
    <phoneticPr fontId="2"/>
  </si>
  <si>
    <t>ポジション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</si>
</sst>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4" xfId="0" applyFont="1" applyBorder="1" applyAlignment="1">
      <alignment horizontal="center" vertical="top"/>
    </xf>
    <xf numFmtId="0" fontId="0" fillId="0" borderId="5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3" fillId="2" borderId="0" xfId="0" applyFont="1" applyFill="1">
      <alignment vertical="center"/>
    </xf>
    <xf numFmtId="40" fontId="3" fillId="2" borderId="4" xfId="1" applyNumberFormat="1" applyFont="1" applyFill="1" applyBorder="1">
      <alignment vertical="center"/>
    </xf>
    <xf numFmtId="9" fontId="3" fillId="2" borderId="0" xfId="2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38" fontId="3" fillId="2" borderId="2" xfId="1" applyFont="1" applyFill="1" applyBorder="1">
      <alignment vertical="center"/>
    </xf>
    <xf numFmtId="40" fontId="3" fillId="2" borderId="2" xfId="1" applyNumberFormat="1" applyFont="1" applyFill="1" applyBorder="1">
      <alignment vertical="center"/>
    </xf>
    <xf numFmtId="177" fontId="3" fillId="2" borderId="2" xfId="2" applyNumberFormat="1" applyFont="1" applyFill="1" applyBorder="1">
      <alignment vertical="center"/>
    </xf>
    <xf numFmtId="40" fontId="3" fillId="2" borderId="0" xfId="1" applyNumberFormat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3" fillId="2" borderId="0" xfId="1" applyFont="1" applyFill="1" applyBorder="1">
      <alignment vertical="center"/>
    </xf>
    <xf numFmtId="177" fontId="3" fillId="2" borderId="0" xfId="2" applyNumberFormat="1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40" fontId="3" fillId="2" borderId="3" xfId="1" applyNumberFormat="1" applyFont="1" applyFill="1" applyBorder="1">
      <alignment vertical="center"/>
    </xf>
    <xf numFmtId="177" fontId="3" fillId="2" borderId="3" xfId="2" applyNumberFormat="1" applyFont="1" applyFill="1" applyBorder="1">
      <alignment vertical="center"/>
    </xf>
    <xf numFmtId="38" fontId="3" fillId="3" borderId="2" xfId="1" applyFont="1" applyFill="1" applyBorder="1">
      <alignment vertical="center"/>
    </xf>
    <xf numFmtId="176" fontId="3" fillId="3" borderId="2" xfId="1" applyNumberFormat="1" applyFont="1" applyFill="1" applyBorder="1">
      <alignment vertical="center"/>
    </xf>
    <xf numFmtId="38" fontId="3" fillId="3" borderId="0" xfId="1" applyFont="1" applyFill="1" applyBorder="1">
      <alignment vertical="center"/>
    </xf>
    <xf numFmtId="176" fontId="3" fillId="3" borderId="0" xfId="1" applyNumberFormat="1" applyFont="1" applyFill="1" applyBorder="1">
      <alignment vertical="center"/>
    </xf>
    <xf numFmtId="38" fontId="3" fillId="3" borderId="3" xfId="1" applyFont="1" applyFill="1" applyBorder="1">
      <alignment vertical="center"/>
    </xf>
    <xf numFmtId="176" fontId="3" fillId="3" borderId="3" xfId="1" applyNumberFormat="1" applyFont="1" applyFill="1" applyBorder="1">
      <alignment vertical="center"/>
    </xf>
    <xf numFmtId="38" fontId="3" fillId="3" borderId="0" xfId="1" applyFont="1" applyFill="1">
      <alignment vertical="center"/>
    </xf>
    <xf numFmtId="40" fontId="3" fillId="2" borderId="1" xfId="1" applyNumberFormat="1" applyFont="1" applyFill="1" applyBorder="1">
      <alignment vertical="center"/>
    </xf>
    <xf numFmtId="0" fontId="6" fillId="2" borderId="0" xfId="0" applyFont="1" applyFill="1">
      <alignment vertical="center"/>
    </xf>
    <xf numFmtId="38" fontId="3" fillId="0" borderId="1" xfId="1" applyFont="1" applyFill="1" applyBorder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EA317DAE-64C4-42A5-A66F-C0F82BBDBF1D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refreshOnLoad="1" connectionId="1" xr16:uid="{72EF6ECF-0F51-4D94-AE3A-7D1FD3015576}" autoFormatId="20" applyNumberFormats="0" applyBorderFormats="0" applyFontFormats="0" applyPatternFormats="0" applyAlignmentFormats="0" applyWidthHeightFormats="0">
  <queryTableRefresh nextId="8">
    <queryTableFields count="7">
      <queryTableField id="1" name="通貨ペア" tableColumnId="8"/>
      <queryTableField id="2" name="BID" tableColumnId="2"/>
      <queryTableField id="3" name="ASK" tableColumnId="3"/>
      <queryTableField id="4" name="前日比" tableColumnId="4"/>
      <queryTableField id="5" name="高値" tableColumnId="5"/>
      <queryTableField id="6" name="安値" tableColumnId="6"/>
      <queryTableField id="7" name="スプレッド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92E6F9-EED1-4DE8-BB63-C819490AEAE5}" name="テーブル_1" displayName="テーブル_1" ref="A1:G47" tableType="queryTable" totalsRowShown="0">
  <autoFilter ref="A1:G47" xr:uid="{F992E6F9-EED1-4DE8-BB63-C819490AEAE5}"/>
  <tableColumns count="7">
    <tableColumn id="8" xr3:uid="{4EF3846E-BC29-4346-8E46-E785705ED33F}" uniqueName="8" name="通貨ペア" queryTableFieldId="1" dataDxfId="0"/>
    <tableColumn id="2" xr3:uid="{622128AB-1101-43DB-AA4F-E6AD04716992}" uniqueName="2" name="BID" queryTableFieldId="2"/>
    <tableColumn id="3" xr3:uid="{FED81727-F1F1-4952-A11C-E5AC3B51EB98}" uniqueName="3" name="ASK" queryTableFieldId="3"/>
    <tableColumn id="4" xr3:uid="{E93B4E30-77BA-4C35-AC91-C99210718746}" uniqueName="4" name="前日比" queryTableFieldId="4"/>
    <tableColumn id="5" xr3:uid="{67B909B6-92FF-463F-B7C7-2ED3974D4258}" uniqueName="5" name="高値" queryTableFieldId="5"/>
    <tableColumn id="6" xr3:uid="{84E60D24-FD94-4916-B8BF-9C4D91EF8D1F}" uniqueName="6" name="安値" queryTableFieldId="6"/>
    <tableColumn id="7" xr3:uid="{B680AD4F-63E1-4E33-9E85-1CC48072A132}" uniqueName="7" name="スプレッド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2207-6ECA-4CFD-9F9B-E4B23BD4A827}">
  <dimension ref="A1:AA34"/>
  <sheetViews>
    <sheetView tabSelected="1" zoomScale="80" zoomScaleNormal="80" workbookViewId="0">
      <selection activeCell="B2" sqref="B2"/>
    </sheetView>
  </sheetViews>
  <sheetFormatPr defaultRowHeight="15" x14ac:dyDescent="0.45"/>
  <cols>
    <col min="1" max="1" width="12.8984375" style="1" customWidth="1"/>
    <col min="2" max="6" width="12.69921875" style="1" customWidth="1"/>
    <col min="7" max="7" width="12.69921875" style="1" hidden="1" customWidth="1"/>
    <col min="8" max="8" width="5" style="1" customWidth="1"/>
    <col min="9" max="12" width="11.69921875" style="1" hidden="1" customWidth="1"/>
    <col min="13" max="13" width="0" style="1" hidden="1" customWidth="1"/>
    <col min="14" max="16384" width="8.796875" style="1"/>
  </cols>
  <sheetData>
    <row r="1" spans="1:27" x14ac:dyDescent="0.45">
      <c r="A1" s="12" t="s">
        <v>64</v>
      </c>
      <c r="B1" s="35">
        <v>1000000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27" x14ac:dyDescent="0.45">
      <c r="A2" s="12" t="s">
        <v>65</v>
      </c>
      <c r="B2" s="13" cm="1">
        <f t="array" ref="B2">SUM(ABS(E7:E18))/B1</f>
        <v>23.066123000000001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27" hidden="1" x14ac:dyDescent="0.4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27" x14ac:dyDescent="0.4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27" x14ac:dyDescent="0.45">
      <c r="A5" s="37" t="s">
        <v>69</v>
      </c>
      <c r="B5" s="12"/>
      <c r="C5" s="12"/>
      <c r="D5" s="12"/>
      <c r="E5" s="12"/>
      <c r="F5" s="12"/>
      <c r="G5" s="12"/>
      <c r="H5" s="14"/>
      <c r="M5" s="12"/>
    </row>
    <row r="6" spans="1:27" x14ac:dyDescent="0.45">
      <c r="A6" s="15"/>
      <c r="B6" s="16" t="s">
        <v>53</v>
      </c>
      <c r="C6" s="16" t="s">
        <v>54</v>
      </c>
      <c r="D6" s="16" t="s">
        <v>55</v>
      </c>
      <c r="E6" s="16" t="s">
        <v>56</v>
      </c>
      <c r="F6" s="16" t="s">
        <v>63</v>
      </c>
      <c r="G6" s="16" t="s">
        <v>65</v>
      </c>
      <c r="H6" s="14"/>
      <c r="M6" s="12"/>
      <c r="O6" s="1" t="s">
        <v>66</v>
      </c>
    </row>
    <row r="7" spans="1:27" ht="18" x14ac:dyDescent="0.45">
      <c r="A7" s="17" t="s">
        <v>0</v>
      </c>
      <c r="B7" s="29">
        <v>7000</v>
      </c>
      <c r="C7" s="30">
        <v>152</v>
      </c>
      <c r="D7" s="19">
        <f>VLOOKUP(A7,スポット価格!A:B,2,FALSE)</f>
        <v>148.68899999999999</v>
      </c>
      <c r="E7" s="18">
        <f>B7*D7</f>
        <v>1040823</v>
      </c>
      <c r="F7" s="20">
        <f>C7*365/D7/10000</f>
        <v>3.7312780367074902E-2</v>
      </c>
      <c r="G7" s="21">
        <f>E7/$B$1</f>
        <v>1.0408230000000001</v>
      </c>
      <c r="H7" s="14"/>
      <c r="M7" s="12"/>
      <c r="O7" s="2"/>
      <c r="P7" s="3" t="s">
        <v>0</v>
      </c>
      <c r="Q7" s="3" t="s">
        <v>1</v>
      </c>
      <c r="R7" s="3" t="s">
        <v>2</v>
      </c>
      <c r="S7" s="3" t="s">
        <v>29</v>
      </c>
      <c r="T7" s="3" t="s">
        <v>3</v>
      </c>
      <c r="U7" s="3" t="s">
        <v>4</v>
      </c>
      <c r="V7" s="3" t="s">
        <v>5</v>
      </c>
      <c r="W7" s="3" t="s">
        <v>6</v>
      </c>
      <c r="X7" s="3" t="s">
        <v>7</v>
      </c>
      <c r="Y7" s="3" t="s">
        <v>8</v>
      </c>
      <c r="Z7" s="3" t="s">
        <v>9</v>
      </c>
      <c r="AA7" s="3" t="s">
        <v>35</v>
      </c>
    </row>
    <row r="8" spans="1:27" ht="18" x14ac:dyDescent="0.45">
      <c r="A8" s="12" t="s">
        <v>1</v>
      </c>
      <c r="B8" s="31">
        <v>-54000</v>
      </c>
      <c r="C8" s="32">
        <v>100</v>
      </c>
      <c r="D8" s="21">
        <f>VLOOKUP(A8,スポット価格!A:B,2,FALSE)</f>
        <v>174.56800000000001</v>
      </c>
      <c r="E8" s="23">
        <f t="shared" ref="E8:E18" si="0">B8*D8</f>
        <v>-9426672</v>
      </c>
      <c r="F8" s="24">
        <f t="shared" ref="F8:F18" si="1">C8*365/D8/10000</f>
        <v>2.0908757618807571E-2</v>
      </c>
      <c r="G8" s="21">
        <f t="shared" ref="G8:G18" si="2">E8/$B$1</f>
        <v>-9.4266719999999999</v>
      </c>
      <c r="H8" s="14"/>
      <c r="I8" s="12"/>
      <c r="J8" s="12"/>
      <c r="K8" s="12"/>
      <c r="L8" s="12"/>
      <c r="M8" s="12"/>
      <c r="O8" s="3" t="s">
        <v>0</v>
      </c>
      <c r="P8" s="4">
        <v>1.1353E-2</v>
      </c>
      <c r="Q8" s="5">
        <v>5.8219999999999999E-3</v>
      </c>
      <c r="R8" s="5">
        <v>7.012E-3</v>
      </c>
      <c r="S8" s="5">
        <v>4.6369999999999996E-3</v>
      </c>
      <c r="T8" s="5">
        <v>7.2909999999999997E-3</v>
      </c>
      <c r="U8" s="5">
        <v>6.2179999999999996E-3</v>
      </c>
      <c r="V8" s="5">
        <v>8.0649999999999993E-3</v>
      </c>
      <c r="W8" s="5">
        <v>1.1559E-2</v>
      </c>
      <c r="X8" s="5">
        <v>1.0671E-2</v>
      </c>
      <c r="Y8" s="5">
        <v>5.1650000000000003E-3</v>
      </c>
      <c r="Z8" s="5">
        <v>5.5362099999999997E-3</v>
      </c>
      <c r="AA8" s="6">
        <v>5.6413469999999997E-3</v>
      </c>
    </row>
    <row r="9" spans="1:27" ht="18" x14ac:dyDescent="0.45">
      <c r="A9" s="12" t="s">
        <v>2</v>
      </c>
      <c r="B9" s="31">
        <v>0</v>
      </c>
      <c r="C9" s="32">
        <v>211</v>
      </c>
      <c r="D9" s="21">
        <f>VLOOKUP(A9,スポット価格!A:B,2,FALSE)</f>
        <v>199.86699999999999</v>
      </c>
      <c r="E9" s="23">
        <f t="shared" si="0"/>
        <v>0</v>
      </c>
      <c r="F9" s="24">
        <f t="shared" si="1"/>
        <v>3.8533124527810998E-2</v>
      </c>
      <c r="G9" s="21">
        <f t="shared" si="2"/>
        <v>0</v>
      </c>
      <c r="H9" s="14"/>
      <c r="J9" s="12"/>
      <c r="K9" s="12"/>
      <c r="L9" s="12"/>
      <c r="M9" s="12"/>
      <c r="O9" s="3" t="s">
        <v>1</v>
      </c>
      <c r="P9" s="7">
        <v>5.8219999999999999E-3</v>
      </c>
      <c r="Q9" s="2">
        <v>7.2740000000000001E-3</v>
      </c>
      <c r="R9" s="2">
        <v>6.4879999999999998E-3</v>
      </c>
      <c r="S9" s="2">
        <v>5.3800000000000002E-3</v>
      </c>
      <c r="T9" s="2">
        <v>7.0270000000000003E-3</v>
      </c>
      <c r="U9" s="2">
        <v>6.77E-3</v>
      </c>
      <c r="V9" s="2">
        <v>6.5550000000000001E-3</v>
      </c>
      <c r="W9" s="2">
        <v>6.0569999999999999E-3</v>
      </c>
      <c r="X9" s="2">
        <v>8.2529999999999999E-3</v>
      </c>
      <c r="Y9" s="2">
        <v>7.2550000000000002E-3</v>
      </c>
      <c r="Z9" s="2">
        <v>7.8362080000000008E-3</v>
      </c>
      <c r="AA9" s="8">
        <v>7.7450059999999996E-3</v>
      </c>
    </row>
    <row r="10" spans="1:27" ht="18" x14ac:dyDescent="0.45">
      <c r="A10" s="12" t="s">
        <v>29</v>
      </c>
      <c r="B10" s="31">
        <v>0</v>
      </c>
      <c r="C10" s="32">
        <v>-9</v>
      </c>
      <c r="D10" s="21">
        <f>VLOOKUP(A10,スポット価格!A:B,2,FALSE)</f>
        <v>187.10599999999999</v>
      </c>
      <c r="E10" s="23">
        <f t="shared" si="0"/>
        <v>0</v>
      </c>
      <c r="F10" s="24">
        <f t="shared" si="1"/>
        <v>-1.7556892884247432E-3</v>
      </c>
      <c r="G10" s="21">
        <f t="shared" si="2"/>
        <v>0</v>
      </c>
      <c r="H10" s="14"/>
      <c r="M10" s="12"/>
      <c r="O10" s="3" t="s">
        <v>2</v>
      </c>
      <c r="P10" s="7">
        <v>7.012E-3</v>
      </c>
      <c r="Q10" s="2">
        <v>6.4879999999999998E-3</v>
      </c>
      <c r="R10" s="2">
        <v>8.3899999999999999E-3</v>
      </c>
      <c r="S10" s="2">
        <v>4.5250000000000004E-3</v>
      </c>
      <c r="T10" s="2">
        <v>8.1340000000000006E-3</v>
      </c>
      <c r="U10" s="2">
        <v>7.6109999999999997E-3</v>
      </c>
      <c r="V10" s="2">
        <v>7.9290000000000003E-3</v>
      </c>
      <c r="W10" s="2">
        <v>7.1130000000000004E-3</v>
      </c>
      <c r="X10" s="2">
        <v>9.4520000000000003E-3</v>
      </c>
      <c r="Y10" s="2">
        <v>6.4140000000000004E-3</v>
      </c>
      <c r="Z10" s="2">
        <v>7.3966639999999998E-3</v>
      </c>
      <c r="AA10" s="8">
        <v>7.1940559999999999E-3</v>
      </c>
    </row>
    <row r="11" spans="1:27" ht="18" x14ac:dyDescent="0.45">
      <c r="A11" s="12" t="s">
        <v>3</v>
      </c>
      <c r="B11" s="31">
        <v>0</v>
      </c>
      <c r="C11" s="32">
        <v>93</v>
      </c>
      <c r="D11" s="21">
        <f>VLOOKUP(A11,スポット価格!A:B,2,FALSE)</f>
        <v>98.02</v>
      </c>
      <c r="E11" s="23">
        <f t="shared" si="0"/>
        <v>0</v>
      </c>
      <c r="F11" s="24">
        <f t="shared" si="1"/>
        <v>3.4630687614772497E-2</v>
      </c>
      <c r="G11" s="21">
        <f t="shared" si="2"/>
        <v>0</v>
      </c>
      <c r="H11" s="14"/>
      <c r="M11" s="12"/>
      <c r="O11" s="3" t="s">
        <v>29</v>
      </c>
      <c r="P11" s="7">
        <v>4.6369999999999996E-3</v>
      </c>
      <c r="Q11" s="2">
        <v>5.3800000000000002E-3</v>
      </c>
      <c r="R11" s="2">
        <v>4.5250000000000004E-3</v>
      </c>
      <c r="S11" s="2">
        <v>6.2449999999999997E-3</v>
      </c>
      <c r="T11" s="2">
        <v>4.4850000000000003E-3</v>
      </c>
      <c r="U11" s="2">
        <v>4.4619999999999998E-3</v>
      </c>
      <c r="V11" s="2">
        <v>4.1999999999999997E-3</v>
      </c>
      <c r="W11" s="2">
        <v>4.6249999999999998E-3</v>
      </c>
      <c r="X11" s="2">
        <v>5.6449999999999998E-3</v>
      </c>
      <c r="Y11" s="2">
        <v>5.0959999999999998E-3</v>
      </c>
      <c r="Z11" s="2">
        <v>5.1409680000000001E-3</v>
      </c>
      <c r="AA11" s="8">
        <v>5.2800850000000003E-3</v>
      </c>
    </row>
    <row r="12" spans="1:27" ht="18" x14ac:dyDescent="0.45">
      <c r="A12" s="12" t="s">
        <v>4</v>
      </c>
      <c r="B12" s="31">
        <v>0</v>
      </c>
      <c r="C12" s="32">
        <v>60</v>
      </c>
      <c r="D12" s="21">
        <f>VLOOKUP(A12,スポット価格!A:B,2,FALSE)</f>
        <v>86.620999999999995</v>
      </c>
      <c r="E12" s="23">
        <f t="shared" si="0"/>
        <v>0</v>
      </c>
      <c r="F12" s="24">
        <f t="shared" si="1"/>
        <v>2.5282552729707579E-2</v>
      </c>
      <c r="G12" s="21">
        <f t="shared" si="2"/>
        <v>0</v>
      </c>
      <c r="H12" s="14"/>
      <c r="M12" s="12"/>
      <c r="O12" s="3" t="s">
        <v>3</v>
      </c>
      <c r="P12" s="7">
        <v>7.2909999999999997E-3</v>
      </c>
      <c r="Q12" s="2">
        <v>7.0270000000000003E-3</v>
      </c>
      <c r="R12" s="2">
        <v>8.1340000000000006E-3</v>
      </c>
      <c r="S12" s="2">
        <v>4.4850000000000003E-3</v>
      </c>
      <c r="T12" s="2">
        <v>1.3442000000000001E-2</v>
      </c>
      <c r="U12" s="2">
        <v>1.1646E-2</v>
      </c>
      <c r="V12" s="2">
        <v>1.0576E-2</v>
      </c>
      <c r="W12" s="2">
        <v>7.2179999999999996E-3</v>
      </c>
      <c r="X12" s="2">
        <v>1.2481000000000001E-2</v>
      </c>
      <c r="Y12" s="2">
        <v>7.4260000000000003E-3</v>
      </c>
      <c r="Z12" s="2">
        <v>8.3454440000000005E-3</v>
      </c>
      <c r="AA12" s="8">
        <v>8.1786289999999998E-3</v>
      </c>
    </row>
    <row r="13" spans="1:27" ht="18" x14ac:dyDescent="0.45">
      <c r="A13" s="12" t="s">
        <v>5</v>
      </c>
      <c r="B13" s="31">
        <v>0</v>
      </c>
      <c r="C13" s="32">
        <v>15</v>
      </c>
      <c r="D13" s="21">
        <f>VLOOKUP(A13,スポット価格!A:B,2,FALSE)</f>
        <v>8.577</v>
      </c>
      <c r="E13" s="23">
        <f t="shared" si="0"/>
        <v>0</v>
      </c>
      <c r="F13" s="24">
        <f t="shared" si="1"/>
        <v>6.383350821965722E-2</v>
      </c>
      <c r="G13" s="21">
        <f t="shared" si="2"/>
        <v>0</v>
      </c>
      <c r="H13" s="14"/>
      <c r="I13" s="12"/>
      <c r="J13" s="12"/>
      <c r="K13" s="12"/>
      <c r="L13" s="12"/>
      <c r="M13" s="12"/>
      <c r="O13" s="3" t="s">
        <v>4</v>
      </c>
      <c r="P13" s="7">
        <v>6.2179999999999996E-3</v>
      </c>
      <c r="Q13" s="2">
        <v>6.77E-3</v>
      </c>
      <c r="R13" s="2">
        <v>7.6109999999999997E-3</v>
      </c>
      <c r="S13" s="2">
        <v>4.4619999999999998E-3</v>
      </c>
      <c r="T13" s="2">
        <v>1.1646E-2</v>
      </c>
      <c r="U13" s="2">
        <v>1.1419E-2</v>
      </c>
      <c r="V13" s="2">
        <v>9.2300000000000004E-3</v>
      </c>
      <c r="W13" s="2">
        <v>6.2100000000000002E-3</v>
      </c>
      <c r="X13" s="2">
        <v>1.0597000000000001E-2</v>
      </c>
      <c r="Y13" s="2">
        <v>7.1139999999999997E-3</v>
      </c>
      <c r="Z13" s="2">
        <v>7.8538529999999992E-3</v>
      </c>
      <c r="AA13" s="8">
        <v>7.7679109999999997E-3</v>
      </c>
    </row>
    <row r="14" spans="1:27" ht="18" x14ac:dyDescent="0.45">
      <c r="A14" s="12" t="s">
        <v>6</v>
      </c>
      <c r="B14" s="31">
        <v>0</v>
      </c>
      <c r="C14" s="32">
        <v>34</v>
      </c>
      <c r="D14" s="21">
        <f>VLOOKUP(A14,スポット価格!A:B,2,FALSE)</f>
        <v>3.5739999999999998</v>
      </c>
      <c r="E14" s="23">
        <f t="shared" si="0"/>
        <v>0</v>
      </c>
      <c r="F14" s="24">
        <f t="shared" si="1"/>
        <v>0.34722999440402907</v>
      </c>
      <c r="G14" s="21">
        <f t="shared" si="2"/>
        <v>0</v>
      </c>
      <c r="H14" s="14"/>
      <c r="I14" s="12"/>
      <c r="J14" s="12"/>
      <c r="K14" s="12"/>
      <c r="L14" s="12"/>
      <c r="M14" s="12"/>
      <c r="O14" s="3" t="s">
        <v>5</v>
      </c>
      <c r="P14" s="7">
        <v>8.0649999999999993E-3</v>
      </c>
      <c r="Q14" s="2">
        <v>6.5550000000000001E-3</v>
      </c>
      <c r="R14" s="2">
        <v>7.9290000000000003E-3</v>
      </c>
      <c r="S14" s="2">
        <v>4.1999999999999997E-3</v>
      </c>
      <c r="T14" s="2">
        <v>1.0576E-2</v>
      </c>
      <c r="U14" s="2">
        <v>9.2300000000000004E-3</v>
      </c>
      <c r="V14" s="2">
        <v>1.7347999999999999E-2</v>
      </c>
      <c r="W14" s="2">
        <v>8.0739999999999996E-3</v>
      </c>
      <c r="X14" s="2">
        <v>1.3157E-2</v>
      </c>
      <c r="Y14" s="2">
        <v>6.7460000000000003E-3</v>
      </c>
      <c r="Z14" s="2">
        <v>7.5605309999999997E-3</v>
      </c>
      <c r="AA14" s="8">
        <v>7.6792220000000003E-3</v>
      </c>
    </row>
    <row r="15" spans="1:27" ht="18" x14ac:dyDescent="0.45">
      <c r="A15" s="12" t="s">
        <v>7</v>
      </c>
      <c r="B15" s="31">
        <v>0</v>
      </c>
      <c r="C15" s="32">
        <v>18</v>
      </c>
      <c r="D15" s="21">
        <f>VLOOKUP(A15,スポット価格!A:B,2,FALSE)</f>
        <v>8.0670000000000002</v>
      </c>
      <c r="E15" s="23">
        <f t="shared" si="0"/>
        <v>0</v>
      </c>
      <c r="F15" s="24">
        <f t="shared" si="1"/>
        <v>8.1442915582000744E-2</v>
      </c>
      <c r="G15" s="21">
        <f t="shared" si="2"/>
        <v>0</v>
      </c>
      <c r="H15" s="14"/>
      <c r="M15" s="12"/>
      <c r="O15" s="3" t="s">
        <v>6</v>
      </c>
      <c r="P15" s="7">
        <v>1.1559E-2</v>
      </c>
      <c r="Q15" s="2">
        <v>6.0569999999999999E-3</v>
      </c>
      <c r="R15" s="2">
        <v>7.1130000000000004E-3</v>
      </c>
      <c r="S15" s="2">
        <v>4.6249999999999998E-3</v>
      </c>
      <c r="T15" s="2">
        <v>7.2179999999999996E-3</v>
      </c>
      <c r="U15" s="2">
        <v>6.2100000000000002E-3</v>
      </c>
      <c r="V15" s="2">
        <v>8.0739999999999996E-3</v>
      </c>
      <c r="W15" s="2">
        <v>1.4199E-2</v>
      </c>
      <c r="X15" s="2">
        <v>1.1093E-2</v>
      </c>
      <c r="Y15" s="2">
        <v>5.3109999999999997E-3</v>
      </c>
      <c r="Z15" s="2">
        <v>5.8354640000000003E-3</v>
      </c>
      <c r="AA15" s="8">
        <v>5.919255E-3</v>
      </c>
    </row>
    <row r="16" spans="1:27" ht="18" x14ac:dyDescent="0.45">
      <c r="A16" s="12" t="s">
        <v>8</v>
      </c>
      <c r="B16" s="31">
        <v>920000</v>
      </c>
      <c r="C16" s="32">
        <v>15</v>
      </c>
      <c r="D16" s="21">
        <f>VLOOKUP(A16,スポット価格!A:B,2,FALSE)</f>
        <v>7.1909999999999998</v>
      </c>
      <c r="E16" s="23">
        <f t="shared" si="0"/>
        <v>6615720</v>
      </c>
      <c r="F16" s="24">
        <f t="shared" si="1"/>
        <v>7.6136837713808928E-2</v>
      </c>
      <c r="G16" s="21">
        <f t="shared" si="2"/>
        <v>6.6157199999999996</v>
      </c>
      <c r="H16" s="14"/>
      <c r="M16" s="12"/>
      <c r="O16" s="3" t="s">
        <v>7</v>
      </c>
      <c r="P16" s="7">
        <v>1.0671E-2</v>
      </c>
      <c r="Q16" s="2">
        <v>8.2529999999999999E-3</v>
      </c>
      <c r="R16" s="2">
        <v>9.4520000000000003E-3</v>
      </c>
      <c r="S16" s="2">
        <v>5.6449999999999998E-3</v>
      </c>
      <c r="T16" s="2">
        <v>1.2481000000000001E-2</v>
      </c>
      <c r="U16" s="2">
        <v>1.0597000000000001E-2</v>
      </c>
      <c r="V16" s="2">
        <v>1.3157E-2</v>
      </c>
      <c r="W16" s="2">
        <v>1.1093E-2</v>
      </c>
      <c r="X16" s="2">
        <v>2.1014000000000001E-2</v>
      </c>
      <c r="Y16" s="2">
        <v>8.4440000000000001E-3</v>
      </c>
      <c r="Z16" s="2">
        <v>9.453787E-3</v>
      </c>
      <c r="AA16" s="8">
        <v>9.4914300000000004E-3</v>
      </c>
    </row>
    <row r="17" spans="1:27" ht="18" x14ac:dyDescent="0.45">
      <c r="A17" s="12" t="s">
        <v>9</v>
      </c>
      <c r="B17" s="31">
        <v>10000000</v>
      </c>
      <c r="C17" s="32">
        <v>2</v>
      </c>
      <c r="D17" s="21">
        <f>VLOOKUP(A17,スポット価格!A:B,2,FALSE)</f>
        <v>0.443</v>
      </c>
      <c r="E17" s="23">
        <f t="shared" si="0"/>
        <v>4430000</v>
      </c>
      <c r="F17" s="24">
        <f t="shared" si="1"/>
        <v>0.16478555304740405</v>
      </c>
      <c r="G17" s="21">
        <f t="shared" si="2"/>
        <v>4.43</v>
      </c>
      <c r="H17" s="12"/>
      <c r="M17" s="12"/>
      <c r="O17" s="3" t="s">
        <v>8</v>
      </c>
      <c r="P17" s="7">
        <v>5.1650000000000003E-3</v>
      </c>
      <c r="Q17" s="2">
        <v>7.2550000000000002E-3</v>
      </c>
      <c r="R17" s="2">
        <v>6.4140000000000004E-3</v>
      </c>
      <c r="S17" s="2">
        <v>5.0959999999999998E-3</v>
      </c>
      <c r="T17" s="2">
        <v>7.4260000000000003E-3</v>
      </c>
      <c r="U17" s="2">
        <v>7.1139999999999997E-3</v>
      </c>
      <c r="V17" s="2">
        <v>6.7460000000000003E-3</v>
      </c>
      <c r="W17" s="2">
        <v>5.3109999999999997E-3</v>
      </c>
      <c r="X17" s="2">
        <v>8.4440000000000001E-3</v>
      </c>
      <c r="Y17" s="2">
        <v>8.3560000000000006E-3</v>
      </c>
      <c r="Z17" s="2">
        <v>8.4458420000000003E-3</v>
      </c>
      <c r="AA17" s="8">
        <v>8.3622639999999995E-3</v>
      </c>
    </row>
    <row r="18" spans="1:27" ht="18" x14ac:dyDescent="0.45">
      <c r="A18" s="25" t="s">
        <v>35</v>
      </c>
      <c r="B18" s="33">
        <v>-38000</v>
      </c>
      <c r="C18" s="34">
        <v>53</v>
      </c>
      <c r="D18" s="27">
        <f>VLOOKUP(A18,スポット価格!A:B,2,FALSE)</f>
        <v>40.866</v>
      </c>
      <c r="E18" s="26">
        <f t="shared" si="0"/>
        <v>-1552908</v>
      </c>
      <c r="F18" s="28">
        <f t="shared" si="1"/>
        <v>4.7337640092008026E-2</v>
      </c>
      <c r="G18" s="27">
        <f t="shared" si="2"/>
        <v>-1.552908</v>
      </c>
      <c r="H18" s="12"/>
      <c r="I18" s="12"/>
      <c r="J18" s="12"/>
      <c r="K18" s="12"/>
      <c r="L18" s="12"/>
      <c r="M18" s="12"/>
      <c r="O18" s="3" t="s">
        <v>9</v>
      </c>
      <c r="P18" s="7">
        <v>5.5362099999999997E-3</v>
      </c>
      <c r="Q18" s="2">
        <v>7.8362080000000008E-3</v>
      </c>
      <c r="R18" s="2">
        <v>7.3966639999999998E-3</v>
      </c>
      <c r="S18" s="2">
        <v>5.1409680000000001E-3</v>
      </c>
      <c r="T18" s="2">
        <v>8.3454440000000005E-3</v>
      </c>
      <c r="U18" s="2">
        <v>7.8538529999999992E-3</v>
      </c>
      <c r="V18" s="2">
        <v>7.5605309999999997E-3</v>
      </c>
      <c r="W18" s="2">
        <v>5.8354640000000003E-3</v>
      </c>
      <c r="X18" s="2">
        <v>9.453787E-3</v>
      </c>
      <c r="Y18" s="2">
        <v>8.4458420000000003E-3</v>
      </c>
      <c r="Z18" s="2">
        <v>1.0635011E-2</v>
      </c>
      <c r="AA18" s="8">
        <v>9.6330879999999997E-3</v>
      </c>
    </row>
    <row r="19" spans="1:27" ht="18" x14ac:dyDescent="0.4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O19" s="3" t="s">
        <v>35</v>
      </c>
      <c r="P19" s="9">
        <v>5.6413469999999997E-3</v>
      </c>
      <c r="Q19" s="10">
        <v>7.7450059999999996E-3</v>
      </c>
      <c r="R19" s="10">
        <v>7.1940559999999999E-3</v>
      </c>
      <c r="S19" s="10">
        <v>5.2800850000000003E-3</v>
      </c>
      <c r="T19" s="10">
        <v>8.1786289999999998E-3</v>
      </c>
      <c r="U19" s="10">
        <v>7.7679109999999997E-3</v>
      </c>
      <c r="V19" s="10">
        <v>7.6792220000000003E-3</v>
      </c>
      <c r="W19" s="10">
        <v>5.919255E-3</v>
      </c>
      <c r="X19" s="10">
        <v>9.4914300000000004E-3</v>
      </c>
      <c r="Y19" s="10">
        <v>8.3622639999999995E-3</v>
      </c>
      <c r="Z19" s="10">
        <v>9.6330879999999997E-3</v>
      </c>
      <c r="AA19" s="11">
        <v>1.0295733E-2</v>
      </c>
    </row>
    <row r="20" spans="1:27" hidden="1" x14ac:dyDescent="0.45"/>
    <row r="21" spans="1:27" x14ac:dyDescent="0.45">
      <c r="A21" s="37" t="s">
        <v>54</v>
      </c>
      <c r="B21" s="12"/>
      <c r="C21" s="12"/>
      <c r="D21" s="12"/>
      <c r="E21" s="12"/>
      <c r="F21" s="12"/>
      <c r="G21" s="12"/>
      <c r="H21" s="12"/>
    </row>
    <row r="22" spans="1:27" hidden="1" x14ac:dyDescent="0.45">
      <c r="A22" s="12" t="s">
        <v>61</v>
      </c>
      <c r="B22" s="12"/>
      <c r="C22" s="12"/>
      <c r="D22" s="12"/>
      <c r="E22" s="12"/>
      <c r="F22" s="12"/>
      <c r="G22" s="12"/>
      <c r="H22" s="12"/>
    </row>
    <row r="23" spans="1:27" x14ac:dyDescent="0.45">
      <c r="A23" s="15"/>
      <c r="B23" s="16" t="s">
        <v>57</v>
      </c>
      <c r="C23" s="16" t="s">
        <v>58</v>
      </c>
      <c r="D23" s="16" t="s">
        <v>59</v>
      </c>
      <c r="E23" s="12"/>
      <c r="F23" s="12"/>
      <c r="G23" s="12"/>
      <c r="H23" s="12"/>
    </row>
    <row r="24" spans="1:27" x14ac:dyDescent="0.45">
      <c r="A24" s="15" t="s">
        <v>60</v>
      </c>
      <c r="B24" s="22">
        <f>SUMPRODUCT(B7:B18,C7:C18)/10000</f>
        <v>2745</v>
      </c>
      <c r="C24" s="22">
        <f>B24*365/12</f>
        <v>83493.75</v>
      </c>
      <c r="D24" s="38">
        <f>B24*365</f>
        <v>1001925</v>
      </c>
      <c r="E24" s="12"/>
      <c r="F24" s="12"/>
      <c r="G24" s="12"/>
      <c r="H24" s="12"/>
    </row>
    <row r="25" spans="1:27" x14ac:dyDescent="0.45">
      <c r="A25" s="12"/>
      <c r="B25" s="12"/>
      <c r="C25" s="12"/>
      <c r="D25" s="12"/>
      <c r="E25" s="12"/>
      <c r="F25" s="12"/>
      <c r="G25" s="12"/>
      <c r="H25" s="12"/>
    </row>
    <row r="26" spans="1:27" x14ac:dyDescent="0.45">
      <c r="A26" s="37" t="s">
        <v>68</v>
      </c>
      <c r="B26" s="12"/>
      <c r="C26" s="12"/>
      <c r="D26" s="12"/>
      <c r="E26" s="12"/>
      <c r="F26" s="12"/>
      <c r="G26" s="12"/>
      <c r="H26" s="12"/>
    </row>
    <row r="27" spans="1:27" x14ac:dyDescent="0.45">
      <c r="A27" s="15"/>
      <c r="B27" s="16" t="s">
        <v>57</v>
      </c>
      <c r="C27" s="16" t="s">
        <v>58</v>
      </c>
      <c r="D27" s="16" t="s">
        <v>59</v>
      </c>
      <c r="E27" s="12"/>
      <c r="F27" s="12"/>
      <c r="G27" s="12"/>
      <c r="H27" s="12"/>
    </row>
    <row r="28" spans="1:27" x14ac:dyDescent="0.45">
      <c r="A28" s="15" t="s">
        <v>62</v>
      </c>
      <c r="B28" s="22" cm="1">
        <f t="array" ref="B28">SQRT(MMULT(MMULT(TRANSPOSE($E$7:$E$18), $P$8:$AA$19), スワップ計算!$E$7:$E$18)/252)</f>
        <v>20481.201812280098</v>
      </c>
      <c r="C28" s="22" cm="1">
        <f t="array" ref="C28">SQRT(MMULT(MMULT(TRANSPOSE($E$7:$E$18), $P$8:$AA$19), スワップ計算!$E$7:$E$18)/12)</f>
        <v>93856.657628440284</v>
      </c>
      <c r="D28" s="22" cm="1">
        <f t="array" ref="D28">SQRT(MMULT(MMULT(TRANSPOSE($E$7:$E$18), $P$8:$AA$19), スワップ計算!$E$7:$E$18))</f>
        <v>325128.99928211124</v>
      </c>
      <c r="E28" s="12"/>
      <c r="F28" s="12"/>
      <c r="G28" s="12"/>
      <c r="H28" s="12"/>
    </row>
    <row r="29" spans="1:27" x14ac:dyDescent="0.45">
      <c r="A29" s="12"/>
      <c r="B29" s="12"/>
      <c r="C29" s="12"/>
      <c r="D29" s="12"/>
      <c r="E29" s="12"/>
      <c r="F29" s="12"/>
      <c r="G29" s="12"/>
      <c r="H29" s="12"/>
    </row>
    <row r="30" spans="1:27" x14ac:dyDescent="0.45">
      <c r="A30" s="37" t="s">
        <v>67</v>
      </c>
      <c r="B30" s="12"/>
      <c r="C30" s="12"/>
      <c r="D30" s="12"/>
      <c r="E30" s="12"/>
      <c r="F30" s="12"/>
      <c r="G30" s="12"/>
      <c r="H30" s="12"/>
    </row>
    <row r="31" spans="1:27" x14ac:dyDescent="0.45">
      <c r="A31" s="15"/>
      <c r="B31" s="16"/>
      <c r="C31" s="16"/>
      <c r="D31" s="16" t="s">
        <v>59</v>
      </c>
      <c r="E31" s="12"/>
      <c r="F31" s="12"/>
      <c r="G31" s="12"/>
      <c r="H31" s="12"/>
    </row>
    <row r="32" spans="1:27" x14ac:dyDescent="0.45">
      <c r="A32" s="15" t="s">
        <v>67</v>
      </c>
      <c r="B32" s="22"/>
      <c r="C32" s="22"/>
      <c r="D32" s="36">
        <f>D24/D28</f>
        <v>3.0816229933726689</v>
      </c>
      <c r="E32" s="12"/>
      <c r="F32" s="12"/>
      <c r="G32" s="12"/>
      <c r="H32" s="12"/>
    </row>
    <row r="33" spans="1:8" x14ac:dyDescent="0.45">
      <c r="A33" s="12"/>
      <c r="B33" s="12"/>
      <c r="C33" s="12"/>
      <c r="D33" s="12"/>
      <c r="E33" s="12"/>
      <c r="F33" s="12"/>
      <c r="G33" s="12"/>
      <c r="H33" s="12"/>
    </row>
    <row r="34" spans="1:8" x14ac:dyDescent="0.45">
      <c r="A34" s="12"/>
      <c r="B34" s="12"/>
      <c r="C34" s="12"/>
      <c r="D34" s="12"/>
      <c r="E34" s="12"/>
      <c r="F34" s="12"/>
      <c r="G34" s="12"/>
      <c r="H34" s="12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3C65-0204-4E43-96B9-EB9FBA88BB93}">
  <dimension ref="A1:G47"/>
  <sheetViews>
    <sheetView workbookViewId="0">
      <selection activeCell="L13" sqref="L13"/>
    </sheetView>
  </sheetViews>
  <sheetFormatPr defaultRowHeight="18" x14ac:dyDescent="0.45"/>
  <cols>
    <col min="1" max="1" width="15" bestFit="1" customWidth="1"/>
    <col min="2" max="3" width="9.3984375" bestFit="1" customWidth="1"/>
    <col min="4" max="4" width="9.19921875" bestFit="1" customWidth="1"/>
    <col min="5" max="6" width="9.3984375" bestFit="1" customWidth="1"/>
    <col min="7" max="7" width="12.296875" bestFit="1" customWidth="1"/>
  </cols>
  <sheetData>
    <row r="1" spans="1:7" x14ac:dyDescent="0.4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</row>
    <row r="2" spans="1:7" x14ac:dyDescent="0.45">
      <c r="A2" t="s">
        <v>17</v>
      </c>
      <c r="B2">
        <v>148.6892</v>
      </c>
      <c r="C2">
        <v>148.69069999999999</v>
      </c>
      <c r="D2">
        <v>1.032</v>
      </c>
      <c r="E2">
        <v>148.7132</v>
      </c>
      <c r="F2">
        <v>147.51669999999999</v>
      </c>
      <c r="G2">
        <v>0.15</v>
      </c>
    </row>
    <row r="3" spans="1:7" x14ac:dyDescent="0.45">
      <c r="A3" t="s">
        <v>18</v>
      </c>
      <c r="B3">
        <v>174.5686</v>
      </c>
      <c r="C3">
        <v>174.57140000000001</v>
      </c>
      <c r="D3">
        <v>0.126</v>
      </c>
      <c r="E3">
        <v>174.6506</v>
      </c>
      <c r="F3">
        <v>174.22640000000001</v>
      </c>
      <c r="G3">
        <v>0.28000000000000003</v>
      </c>
    </row>
    <row r="4" spans="1:7" x14ac:dyDescent="0.45">
      <c r="A4" t="s">
        <v>19</v>
      </c>
      <c r="B4">
        <v>199.86760000000001</v>
      </c>
      <c r="C4">
        <v>199.87540000000001</v>
      </c>
      <c r="D4">
        <v>0.21</v>
      </c>
      <c r="E4">
        <v>200.01560000000001</v>
      </c>
      <c r="F4">
        <v>199.46639999999999</v>
      </c>
      <c r="G4">
        <v>0.78</v>
      </c>
    </row>
    <row r="5" spans="1:7" x14ac:dyDescent="0.45">
      <c r="A5" t="s">
        <v>20</v>
      </c>
      <c r="B5">
        <v>98.020600000000002</v>
      </c>
      <c r="C5">
        <v>98.0244</v>
      </c>
      <c r="D5">
        <v>0.61099999999999999</v>
      </c>
      <c r="E5">
        <v>98.180599999999998</v>
      </c>
      <c r="F5">
        <v>97.282399999999996</v>
      </c>
      <c r="G5">
        <v>0.38</v>
      </c>
    </row>
    <row r="6" spans="1:7" x14ac:dyDescent="0.45">
      <c r="A6" t="s">
        <v>21</v>
      </c>
      <c r="B6">
        <v>86.621600000000001</v>
      </c>
      <c r="C6">
        <v>86.627399999999994</v>
      </c>
      <c r="D6">
        <v>0.187</v>
      </c>
      <c r="E6">
        <v>86.7376</v>
      </c>
      <c r="F6">
        <v>86.348399999999998</v>
      </c>
      <c r="G6">
        <v>0.57999999999999996</v>
      </c>
    </row>
    <row r="7" spans="1:7" x14ac:dyDescent="0.45">
      <c r="A7" t="s">
        <v>22</v>
      </c>
      <c r="B7">
        <v>8.5790000000000006</v>
      </c>
      <c r="C7">
        <v>8.5868000000000002</v>
      </c>
      <c r="D7">
        <v>2.1000000000000001E-2</v>
      </c>
      <c r="E7">
        <v>8.5980000000000008</v>
      </c>
      <c r="F7">
        <v>8.5548000000000002</v>
      </c>
      <c r="G7">
        <v>0.78</v>
      </c>
    </row>
    <row r="8" spans="1:7" x14ac:dyDescent="0.45">
      <c r="A8" t="s">
        <v>23</v>
      </c>
      <c r="B8">
        <v>3.5779999999999998</v>
      </c>
      <c r="C8">
        <v>3.5918000000000001</v>
      </c>
      <c r="D8">
        <v>3.3000000000000002E-2</v>
      </c>
      <c r="E8">
        <v>3.5840000000000001</v>
      </c>
      <c r="F8">
        <v>3.5598000000000001</v>
      </c>
      <c r="G8">
        <v>1.38</v>
      </c>
    </row>
    <row r="9" spans="1:7" x14ac:dyDescent="0.45">
      <c r="A9" t="s">
        <v>24</v>
      </c>
      <c r="B9">
        <v>8.0676000000000005</v>
      </c>
      <c r="C9">
        <v>8.0693999999999999</v>
      </c>
      <c r="D9">
        <v>2.4E-2</v>
      </c>
      <c r="E9">
        <v>8.0755999999999997</v>
      </c>
      <c r="F9">
        <v>8.0413999999999994</v>
      </c>
      <c r="G9">
        <v>0.18</v>
      </c>
    </row>
    <row r="10" spans="1:7" x14ac:dyDescent="0.45">
      <c r="A10" t="s">
        <v>25</v>
      </c>
      <c r="B10">
        <v>7.1912000000000003</v>
      </c>
      <c r="C10">
        <v>7.1927000000000003</v>
      </c>
      <c r="D10">
        <v>2E-3</v>
      </c>
      <c r="E10">
        <v>7.2022000000000004</v>
      </c>
      <c r="F10">
        <v>7.1767000000000003</v>
      </c>
      <c r="G10">
        <v>0.15</v>
      </c>
    </row>
    <row r="11" spans="1:7" x14ac:dyDescent="0.45">
      <c r="A11" t="s">
        <v>26</v>
      </c>
      <c r="B11">
        <v>0.44529999999999997</v>
      </c>
      <c r="C11">
        <v>0.4511</v>
      </c>
      <c r="D11">
        <v>-2E-3</v>
      </c>
      <c r="E11">
        <v>0.44829999999999998</v>
      </c>
      <c r="F11">
        <v>0.4501</v>
      </c>
      <c r="G11">
        <v>0.57999999999999996</v>
      </c>
    </row>
    <row r="12" spans="1:7" x14ac:dyDescent="0.45">
      <c r="A12" t="s">
        <v>27</v>
      </c>
      <c r="B12">
        <v>1.1740660000000001</v>
      </c>
      <c r="C12">
        <v>1.1740839999999999</v>
      </c>
      <c r="D12">
        <v>-7.2700000000000004E-3</v>
      </c>
      <c r="E12">
        <v>1.1818960000000001</v>
      </c>
      <c r="F12">
        <v>1.1740139999999999</v>
      </c>
      <c r="G12">
        <v>0.18</v>
      </c>
    </row>
    <row r="13" spans="1:7" x14ac:dyDescent="0.45">
      <c r="A13" t="s">
        <v>28</v>
      </c>
      <c r="B13">
        <v>1.3441860000000001</v>
      </c>
      <c r="C13">
        <v>1.3442540000000001</v>
      </c>
      <c r="D13">
        <v>-7.9299999999999995E-3</v>
      </c>
      <c r="E13">
        <v>1.3526959999999999</v>
      </c>
      <c r="F13">
        <v>1.344204</v>
      </c>
      <c r="G13">
        <v>0.68</v>
      </c>
    </row>
    <row r="14" spans="1:7" x14ac:dyDescent="0.45">
      <c r="A14" t="s">
        <v>0</v>
      </c>
      <c r="B14">
        <v>148.68899999999999</v>
      </c>
      <c r="C14">
        <v>148.691</v>
      </c>
      <c r="D14">
        <v>1.032</v>
      </c>
      <c r="E14">
        <v>148.71299999999999</v>
      </c>
      <c r="F14">
        <v>147.517</v>
      </c>
      <c r="G14">
        <v>0.2</v>
      </c>
    </row>
    <row r="15" spans="1:7" x14ac:dyDescent="0.45">
      <c r="A15" t="s">
        <v>1</v>
      </c>
      <c r="B15">
        <v>174.56800000000001</v>
      </c>
      <c r="C15">
        <v>174.572</v>
      </c>
      <c r="D15">
        <v>0.126</v>
      </c>
      <c r="E15">
        <v>174.65</v>
      </c>
      <c r="F15">
        <v>174.227</v>
      </c>
      <c r="G15">
        <v>0.4</v>
      </c>
    </row>
    <row r="16" spans="1:7" x14ac:dyDescent="0.45">
      <c r="A16" t="s">
        <v>2</v>
      </c>
      <c r="B16">
        <v>199.86699999999999</v>
      </c>
      <c r="C16">
        <v>199.876</v>
      </c>
      <c r="D16">
        <v>0.21</v>
      </c>
      <c r="E16">
        <v>200.01499999999999</v>
      </c>
      <c r="F16">
        <v>199.46700000000001</v>
      </c>
      <c r="G16">
        <v>0.9</v>
      </c>
    </row>
    <row r="17" spans="1:7" x14ac:dyDescent="0.45">
      <c r="A17" t="s">
        <v>3</v>
      </c>
      <c r="B17">
        <v>98.02</v>
      </c>
      <c r="C17">
        <v>98.025000000000006</v>
      </c>
      <c r="D17">
        <v>0.61099999999999999</v>
      </c>
      <c r="E17">
        <v>98.18</v>
      </c>
      <c r="F17">
        <v>97.283000000000001</v>
      </c>
      <c r="G17">
        <v>0.5</v>
      </c>
    </row>
    <row r="18" spans="1:7" x14ac:dyDescent="0.45">
      <c r="A18" t="s">
        <v>4</v>
      </c>
      <c r="B18">
        <v>86.620999999999995</v>
      </c>
      <c r="C18">
        <v>86.628</v>
      </c>
      <c r="D18">
        <v>0.187</v>
      </c>
      <c r="E18">
        <v>86.736999999999995</v>
      </c>
      <c r="F18">
        <v>86.349000000000004</v>
      </c>
      <c r="G18">
        <v>0.7</v>
      </c>
    </row>
    <row r="19" spans="1:7" x14ac:dyDescent="0.45">
      <c r="A19" t="s">
        <v>29</v>
      </c>
      <c r="B19">
        <v>187.10599999999999</v>
      </c>
      <c r="C19">
        <v>187.114</v>
      </c>
      <c r="D19">
        <v>0.52900000000000003</v>
      </c>
      <c r="E19">
        <v>187.119</v>
      </c>
      <c r="F19">
        <v>186.35499999999999</v>
      </c>
      <c r="G19">
        <v>0.8</v>
      </c>
    </row>
    <row r="20" spans="1:7" x14ac:dyDescent="0.45">
      <c r="A20" t="s">
        <v>30</v>
      </c>
      <c r="B20">
        <v>107.13</v>
      </c>
      <c r="C20">
        <v>107.145</v>
      </c>
      <c r="D20">
        <v>0.42799999999999999</v>
      </c>
      <c r="E20">
        <v>107.149</v>
      </c>
      <c r="F20">
        <v>106.57899999999999</v>
      </c>
      <c r="G20">
        <v>1.5</v>
      </c>
    </row>
    <row r="21" spans="1:7" x14ac:dyDescent="0.45">
      <c r="A21" t="s">
        <v>5</v>
      </c>
      <c r="B21">
        <v>8.577</v>
      </c>
      <c r="C21">
        <v>8.5860000000000003</v>
      </c>
      <c r="D21">
        <v>2.1000000000000001E-2</v>
      </c>
      <c r="E21">
        <v>8.5960000000000001</v>
      </c>
      <c r="F21">
        <v>8.5540000000000003</v>
      </c>
      <c r="G21">
        <v>0.9</v>
      </c>
    </row>
    <row r="22" spans="1:7" x14ac:dyDescent="0.45">
      <c r="A22" t="s">
        <v>6</v>
      </c>
      <c r="B22">
        <v>3.5739999999999998</v>
      </c>
      <c r="C22">
        <v>3.5880000000000001</v>
      </c>
      <c r="D22">
        <v>3.3000000000000002E-2</v>
      </c>
      <c r="E22">
        <v>3.58</v>
      </c>
      <c r="F22">
        <v>3.556</v>
      </c>
      <c r="G22">
        <v>1.4</v>
      </c>
    </row>
    <row r="23" spans="1:7" x14ac:dyDescent="0.45">
      <c r="A23" t="s">
        <v>7</v>
      </c>
      <c r="B23">
        <v>8.0670000000000002</v>
      </c>
      <c r="C23">
        <v>8.07</v>
      </c>
      <c r="D23">
        <v>2.4E-2</v>
      </c>
      <c r="E23">
        <v>8.0749999999999993</v>
      </c>
      <c r="F23">
        <v>8.0419999999999998</v>
      </c>
      <c r="G23">
        <v>0.3</v>
      </c>
    </row>
    <row r="24" spans="1:7" x14ac:dyDescent="0.45">
      <c r="A24" t="s">
        <v>31</v>
      </c>
      <c r="B24">
        <v>1.7749999999999999</v>
      </c>
      <c r="C24">
        <v>1.776</v>
      </c>
      <c r="D24">
        <v>8.9999999999999993E-3</v>
      </c>
      <c r="E24">
        <v>1.7769999999999999</v>
      </c>
      <c r="F24">
        <v>1.766</v>
      </c>
      <c r="G24">
        <v>0.1</v>
      </c>
    </row>
    <row r="25" spans="1:7" x14ac:dyDescent="0.45">
      <c r="A25" t="s">
        <v>32</v>
      </c>
      <c r="B25">
        <v>20.835999999999999</v>
      </c>
      <c r="C25">
        <v>20.844999999999999</v>
      </c>
      <c r="D25">
        <v>8.6999999999999994E-2</v>
      </c>
      <c r="E25">
        <v>20.838999999999999</v>
      </c>
      <c r="F25">
        <v>20.744</v>
      </c>
      <c r="G25">
        <v>0.9</v>
      </c>
    </row>
    <row r="26" spans="1:7" x14ac:dyDescent="0.45">
      <c r="A26" t="s">
        <v>33</v>
      </c>
      <c r="B26">
        <v>19.109000000000002</v>
      </c>
      <c r="C26">
        <v>19.126999999999999</v>
      </c>
      <c r="D26">
        <v>0.13100000000000001</v>
      </c>
      <c r="E26">
        <v>19.111999999999998</v>
      </c>
      <c r="F26">
        <v>18.981000000000002</v>
      </c>
      <c r="G26">
        <v>1.8</v>
      </c>
    </row>
    <row r="27" spans="1:7" x14ac:dyDescent="0.45">
      <c r="A27" t="s">
        <v>34</v>
      </c>
      <c r="B27">
        <v>115.42400000000001</v>
      </c>
      <c r="C27">
        <v>115.452</v>
      </c>
      <c r="D27">
        <v>0.374</v>
      </c>
      <c r="E27">
        <v>115.452</v>
      </c>
      <c r="F27">
        <v>114.95</v>
      </c>
      <c r="G27">
        <v>2.8</v>
      </c>
    </row>
    <row r="28" spans="1:7" x14ac:dyDescent="0.45">
      <c r="A28" t="s">
        <v>35</v>
      </c>
      <c r="B28">
        <v>40.866</v>
      </c>
      <c r="C28">
        <v>40.893999999999998</v>
      </c>
      <c r="D28">
        <v>-7.5999999999999998E-2</v>
      </c>
      <c r="E28">
        <v>40.985999999999997</v>
      </c>
      <c r="F28">
        <v>40.854999999999997</v>
      </c>
      <c r="G28">
        <v>2.8</v>
      </c>
    </row>
    <row r="29" spans="1:7" x14ac:dyDescent="0.45">
      <c r="A29" t="s">
        <v>8</v>
      </c>
      <c r="B29">
        <v>7.1909999999999998</v>
      </c>
      <c r="C29">
        <v>7.1929999999999996</v>
      </c>
      <c r="D29">
        <v>2E-3</v>
      </c>
      <c r="E29">
        <v>7.202</v>
      </c>
      <c r="F29">
        <v>7.1769999999999996</v>
      </c>
      <c r="G29">
        <v>0.2</v>
      </c>
    </row>
    <row r="30" spans="1:7" x14ac:dyDescent="0.45">
      <c r="A30" t="s">
        <v>9</v>
      </c>
      <c r="B30">
        <v>0.443</v>
      </c>
      <c r="C30">
        <v>0.44900000000000001</v>
      </c>
      <c r="D30">
        <v>-2E-3</v>
      </c>
      <c r="E30">
        <v>0.44600000000000001</v>
      </c>
      <c r="F30">
        <v>0.44800000000000001</v>
      </c>
      <c r="G30">
        <v>0.6</v>
      </c>
    </row>
    <row r="31" spans="1:7" x14ac:dyDescent="0.45">
      <c r="A31" t="s">
        <v>36</v>
      </c>
      <c r="B31">
        <v>14.933999999999999</v>
      </c>
      <c r="C31">
        <v>14.952999999999999</v>
      </c>
      <c r="D31">
        <v>1.7999999999999999E-2</v>
      </c>
      <c r="E31">
        <v>14.946999999999999</v>
      </c>
      <c r="F31">
        <v>14.92</v>
      </c>
      <c r="G31">
        <v>1.9</v>
      </c>
    </row>
    <row r="32" spans="1:7" x14ac:dyDescent="0.45">
      <c r="A32" t="s">
        <v>37</v>
      </c>
      <c r="B32">
        <v>15.805999999999999</v>
      </c>
      <c r="C32">
        <v>15.824999999999999</v>
      </c>
      <c r="D32">
        <v>-4.0000000000000001E-3</v>
      </c>
      <c r="E32">
        <v>15.837999999999999</v>
      </c>
      <c r="F32">
        <v>15.805999999999999</v>
      </c>
      <c r="G32">
        <v>1.9</v>
      </c>
    </row>
    <row r="33" spans="1:7" x14ac:dyDescent="0.45">
      <c r="A33" t="s">
        <v>38</v>
      </c>
      <c r="B33">
        <v>1.1740600000000001</v>
      </c>
      <c r="C33">
        <v>1.1740900000000001</v>
      </c>
      <c r="D33">
        <v>-7.2700000000000004E-3</v>
      </c>
      <c r="E33">
        <v>1.1818900000000001</v>
      </c>
      <c r="F33">
        <v>1.1740200000000001</v>
      </c>
      <c r="G33">
        <v>0.3</v>
      </c>
    </row>
    <row r="34" spans="1:7" x14ac:dyDescent="0.45">
      <c r="A34" t="s">
        <v>39</v>
      </c>
      <c r="B34">
        <v>1.3441799999999999</v>
      </c>
      <c r="C34">
        <v>1.34426</v>
      </c>
      <c r="D34">
        <v>-7.9299999999999995E-3</v>
      </c>
      <c r="E34">
        <v>1.3526899999999999</v>
      </c>
      <c r="F34">
        <v>1.3442099999999999</v>
      </c>
      <c r="G34">
        <v>0.8</v>
      </c>
    </row>
    <row r="35" spans="1:7" x14ac:dyDescent="0.45">
      <c r="A35" t="s">
        <v>40</v>
      </c>
      <c r="B35">
        <v>0.65922999999999998</v>
      </c>
      <c r="C35">
        <v>0.65927000000000002</v>
      </c>
      <c r="D35">
        <v>-4.0000000000000002E-4</v>
      </c>
      <c r="E35">
        <v>0.66278000000000004</v>
      </c>
      <c r="F35">
        <v>0.65890000000000004</v>
      </c>
      <c r="G35">
        <v>0.4</v>
      </c>
    </row>
    <row r="36" spans="1:7" x14ac:dyDescent="0.45">
      <c r="A36" t="s">
        <v>41</v>
      </c>
      <c r="B36">
        <v>0.58250999999999997</v>
      </c>
      <c r="C36">
        <v>0.58267000000000002</v>
      </c>
      <c r="D36">
        <v>-2.7499999999999998E-3</v>
      </c>
      <c r="E36">
        <v>0.58655000000000002</v>
      </c>
      <c r="F36">
        <v>0.58267000000000002</v>
      </c>
      <c r="G36">
        <v>1.6</v>
      </c>
    </row>
    <row r="37" spans="1:7" x14ac:dyDescent="0.45">
      <c r="A37" t="s">
        <v>42</v>
      </c>
      <c r="B37">
        <v>0.87339999999999995</v>
      </c>
      <c r="C37">
        <v>0.87343999999999999</v>
      </c>
      <c r="D37">
        <v>2.5999999999999998E-4</v>
      </c>
      <c r="E37">
        <v>0.87448999999999999</v>
      </c>
      <c r="F37">
        <v>0.87233000000000005</v>
      </c>
      <c r="G37">
        <v>0.4</v>
      </c>
    </row>
    <row r="38" spans="1:7" x14ac:dyDescent="0.45">
      <c r="A38" t="s">
        <v>43</v>
      </c>
      <c r="B38">
        <v>1.78087</v>
      </c>
      <c r="C38">
        <v>1.78102</v>
      </c>
      <c r="D38">
        <v>-9.3299999999999998E-3</v>
      </c>
      <c r="E38">
        <v>1.79111</v>
      </c>
      <c r="F38">
        <v>1.77776</v>
      </c>
      <c r="G38">
        <v>1.5</v>
      </c>
    </row>
    <row r="39" spans="1:7" x14ac:dyDescent="0.45">
      <c r="A39" t="s">
        <v>44</v>
      </c>
      <c r="B39">
        <v>2.0390000000000001</v>
      </c>
      <c r="C39">
        <v>2.0391499999999998</v>
      </c>
      <c r="D39">
        <v>-9.8899999999999995E-3</v>
      </c>
      <c r="E39">
        <v>2.0505599999999999</v>
      </c>
      <c r="F39">
        <v>2.03607</v>
      </c>
      <c r="G39">
        <v>1.5</v>
      </c>
    </row>
    <row r="40" spans="1:7" x14ac:dyDescent="0.45">
      <c r="A40" t="s">
        <v>45</v>
      </c>
      <c r="B40">
        <v>1.13154</v>
      </c>
      <c r="C40">
        <v>1.1316200000000001</v>
      </c>
      <c r="D40">
        <v>5.2900000000000004E-3</v>
      </c>
      <c r="E40">
        <v>1.13236</v>
      </c>
      <c r="F40">
        <v>1.12608</v>
      </c>
      <c r="G40">
        <v>0.8</v>
      </c>
    </row>
    <row r="41" spans="1:7" x14ac:dyDescent="0.45">
      <c r="A41" t="s">
        <v>46</v>
      </c>
      <c r="B41">
        <v>0.79459000000000002</v>
      </c>
      <c r="C41">
        <v>0.79474</v>
      </c>
      <c r="D41">
        <v>3.9899999999999996E-3</v>
      </c>
      <c r="E41">
        <v>0.79515000000000002</v>
      </c>
      <c r="F41">
        <v>0.79134000000000004</v>
      </c>
      <c r="G41">
        <v>1.5</v>
      </c>
    </row>
    <row r="42" spans="1:7" x14ac:dyDescent="0.45">
      <c r="A42" t="s">
        <v>47</v>
      </c>
      <c r="B42">
        <v>0.93291999999999997</v>
      </c>
      <c r="C42">
        <v>0.93308000000000002</v>
      </c>
      <c r="D42">
        <v>-1.24E-3</v>
      </c>
      <c r="E42">
        <v>0.93511</v>
      </c>
      <c r="F42">
        <v>0.93303000000000003</v>
      </c>
      <c r="G42">
        <v>1.6</v>
      </c>
    </row>
    <row r="43" spans="1:7" x14ac:dyDescent="0.45">
      <c r="A43" t="s">
        <v>48</v>
      </c>
      <c r="B43">
        <v>1.06806</v>
      </c>
      <c r="C43">
        <v>1.06833</v>
      </c>
      <c r="D43">
        <v>-1.2700000000000001E-3</v>
      </c>
      <c r="E43">
        <v>1.07101</v>
      </c>
      <c r="F43">
        <v>1.0683199999999999</v>
      </c>
      <c r="G43">
        <v>2.7</v>
      </c>
    </row>
    <row r="44" spans="1:7" x14ac:dyDescent="0.45">
      <c r="A44" t="s">
        <v>49</v>
      </c>
      <c r="B44">
        <v>1.3877999999999999</v>
      </c>
      <c r="C44">
        <v>1.38795</v>
      </c>
      <c r="D44">
        <v>4.3E-3</v>
      </c>
      <c r="E44">
        <v>1.38785</v>
      </c>
      <c r="F44">
        <v>1.38351</v>
      </c>
      <c r="G44">
        <v>1.5</v>
      </c>
    </row>
    <row r="45" spans="1:7" x14ac:dyDescent="0.45">
      <c r="A45" t="s">
        <v>50</v>
      </c>
      <c r="B45">
        <v>7.1345000000000001</v>
      </c>
      <c r="C45">
        <v>7.1349400000000003</v>
      </c>
      <c r="D45">
        <v>2.1360000000000001E-2</v>
      </c>
      <c r="E45">
        <v>7.1345999999999998</v>
      </c>
      <c r="F45">
        <v>7.1124700000000001</v>
      </c>
      <c r="G45">
        <v>4.4000000000000004</v>
      </c>
    </row>
    <row r="46" spans="1:7" x14ac:dyDescent="0.45">
      <c r="A46" t="s">
        <v>51</v>
      </c>
      <c r="B46">
        <v>4.2675799999999997</v>
      </c>
      <c r="C46">
        <v>4.2699800000000003</v>
      </c>
      <c r="D46">
        <v>9.7800000000000005E-3</v>
      </c>
      <c r="E46">
        <v>4.2677399999999999</v>
      </c>
      <c r="F46">
        <v>4.2591700000000001</v>
      </c>
      <c r="G46">
        <v>24</v>
      </c>
    </row>
    <row r="47" spans="1:7" x14ac:dyDescent="0.45">
      <c r="A47" t="s">
        <v>52</v>
      </c>
      <c r="B47">
        <v>148.685</v>
      </c>
      <c r="C47">
        <v>148.69499999999999</v>
      </c>
      <c r="D47">
        <v>1.0289999999999999</v>
      </c>
      <c r="E47">
        <v>148.709</v>
      </c>
      <c r="F47">
        <v>147.518</v>
      </c>
      <c r="G47">
        <v>1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4695A-0A21-4B9F-BB2E-4F4B579641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スワップ計算</vt:lpstr>
      <vt:lpstr>スポット価格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2025-08-25T13:24:11Z</dcterms:created>
  <dcterms:modified xsi:type="dcterms:W3CDTF">2025-09-24T12:56:17Z</dcterms:modified>
</cp:coreProperties>
</file>