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54" documentId="8_{A98BB83E-FFD5-45B9-B3A4-7C5123505D75}" xr6:coauthVersionLast="47" xr6:coauthVersionMax="47" xr10:uidLastSave="{2CC59A60-EEA9-45F8-8006-E0B819E85ABC}"/>
  <bookViews>
    <workbookView xWindow="-108" yWindow="-108" windowWidth="23256" windowHeight="12456" xr2:uid="{2C15BBE5-4061-4E27-8236-A5CCF296A8C9}"/>
  </bookViews>
  <sheets>
    <sheet name="リスク計算" sheetId="1" r:id="rId1"/>
    <sheet name="共分散" sheetId="2" r:id="rId2"/>
    <sheet name="スポット価格" sheetId="4" r:id="rId3"/>
  </sheets>
  <definedNames>
    <definedName name="_xlchart.v1.0" hidden="1">リスク計算!$A$20:$A$29</definedName>
    <definedName name="_xlchart.v1.1" hidden="1">リスク計算!$I$19</definedName>
    <definedName name="_xlchart.v1.2" hidden="1">リスク計算!$I$20:$I$29</definedName>
    <definedName name="ExternalData_1" localSheetId="2" hidden="1">スポット価格!$A$1:$G$47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G20" i="1" l="1" a="1"/>
  <c r="G20" i="1" s="1"/>
  <c r="H20" i="1" s="1"/>
  <c r="B16" i="1" a="1"/>
  <c r="B16" i="1" s="1"/>
  <c r="C16" i="1" a="1"/>
  <c r="C16" i="1" s="1"/>
  <c r="D16" i="1" a="1"/>
  <c r="D16" i="1" s="1"/>
  <c r="I3" i="1"/>
  <c r="I20" i="1" l="1"/>
  <c r="D20" i="1" s="1"/>
  <c r="G22" i="1"/>
  <c r="H22" i="1" s="1"/>
  <c r="I22" i="1" s="1"/>
  <c r="D22" i="1" s="1"/>
  <c r="G29" i="1"/>
  <c r="H29" i="1" s="1"/>
  <c r="I29" i="1" s="1"/>
  <c r="D29" i="1" s="1"/>
  <c r="G24" i="1"/>
  <c r="H24" i="1" s="1"/>
  <c r="I24" i="1" s="1"/>
  <c r="D24" i="1" s="1"/>
  <c r="G25" i="1"/>
  <c r="H25" i="1" s="1"/>
  <c r="I25" i="1" s="1"/>
  <c r="D25" i="1" s="1"/>
  <c r="G26" i="1"/>
  <c r="H26" i="1" s="1"/>
  <c r="I26" i="1" s="1"/>
  <c r="D26" i="1" s="1"/>
  <c r="G28" i="1"/>
  <c r="H28" i="1" s="1"/>
  <c r="I28" i="1" s="1"/>
  <c r="D28" i="1" s="1"/>
  <c r="G21" i="1"/>
  <c r="H21" i="1" s="1"/>
  <c r="I21" i="1" s="1"/>
  <c r="D21" i="1" s="1"/>
  <c r="G23" i="1"/>
  <c r="H23" i="1" s="1"/>
  <c r="I23" i="1" s="1"/>
  <c r="D23" i="1" s="1"/>
  <c r="G27" i="1"/>
  <c r="H27" i="1" s="1"/>
  <c r="I27" i="1" s="1"/>
  <c r="D27" i="1" s="1"/>
  <c r="C21" i="1" l="1"/>
  <c r="B21" i="1"/>
  <c r="B28" i="1"/>
  <c r="C28" i="1"/>
  <c r="C26" i="1"/>
  <c r="B26" i="1"/>
  <c r="C24" i="1"/>
  <c r="B24" i="1"/>
  <c r="C27" i="1"/>
  <c r="B27" i="1"/>
  <c r="C25" i="1"/>
  <c r="B25" i="1"/>
  <c r="B22" i="1"/>
  <c r="C22" i="1"/>
  <c r="C20" i="1"/>
  <c r="B20" i="1"/>
  <c r="B23" i="1"/>
  <c r="C23" i="1"/>
  <c r="B29" i="1"/>
  <c r="C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D8AEF-8FCE-4385-A6CD-A0E13C2CA09A}" keepAlive="1" name="クエリ - テーブル 1" description="ブック内の 'テーブル 1' クエリへの接続です。" type="5" refreshedVersion="8" refreshOnLoad="1" saveData="1">
    <dbPr connection="Provider=Microsoft.Mashup.OleDb.1;Data Source=$Workbook$;Location=&quot;テーブル 1&quot;;Extended Properties=&quot;&quot;" command="SELECT * FROM [テーブル 1]"/>
  </connection>
</connections>
</file>

<file path=xl/sharedStrings.xml><?xml version="1.0" encoding="utf-8"?>
<sst xmlns="http://schemas.openxmlformats.org/spreadsheetml/2006/main" count="116" uniqueCount="70">
  <si>
    <t>USDJPY</t>
  </si>
  <si>
    <t>EURJPY</t>
  </si>
  <si>
    <t>GBPJPY</t>
  </si>
  <si>
    <t>AUDJPY</t>
  </si>
  <si>
    <t>NZDJPY</t>
  </si>
  <si>
    <t>ZARJPY</t>
  </si>
  <si>
    <t>TRYJPY</t>
  </si>
  <si>
    <t>MXNJPY</t>
  </si>
  <si>
    <t>CZKJPY</t>
  </si>
  <si>
    <t>HUFJPY</t>
  </si>
  <si>
    <t>通貨ペア</t>
  </si>
  <si>
    <t>BID</t>
  </si>
  <si>
    <t>ASK</t>
  </si>
  <si>
    <t>前日比</t>
  </si>
  <si>
    <t>高値</t>
  </si>
  <si>
    <t>安値</t>
  </si>
  <si>
    <t>スプレッド</t>
  </si>
  <si>
    <t>USDJPY LIGHT</t>
  </si>
  <si>
    <t>EURJPY LIGHT</t>
  </si>
  <si>
    <t>GBPJPY LIGHT</t>
  </si>
  <si>
    <t>AUDJPY LIGHT</t>
  </si>
  <si>
    <t>NZDJPY LIGHT</t>
  </si>
  <si>
    <t>ZARJPY LIGHT</t>
  </si>
  <si>
    <t>TRYJPY LIGHT</t>
  </si>
  <si>
    <t>MXNJPY LIGHT</t>
  </si>
  <si>
    <t>CZKJPY LIGHT</t>
  </si>
  <si>
    <t>HUFJPY LIGHT</t>
  </si>
  <si>
    <t>EURUSD LIGHT</t>
  </si>
  <si>
    <t>GBPUSD LIGHT</t>
  </si>
  <si>
    <t>CHFJPY</t>
  </si>
  <si>
    <t>CADJPY</t>
  </si>
  <si>
    <t>RUBJPY</t>
  </si>
  <si>
    <t>CNHJPY</t>
  </si>
  <si>
    <t>HKDJPY</t>
  </si>
  <si>
    <t>SGDJPY</t>
  </si>
  <si>
    <t>PLNJPY</t>
  </si>
  <si>
    <t>NOKJPY</t>
  </si>
  <si>
    <t>SEKJPY</t>
  </si>
  <si>
    <t>EURUSD</t>
  </si>
  <si>
    <t>GBPUSD</t>
  </si>
  <si>
    <t>AUDUSD</t>
  </si>
  <si>
    <t>NZDUSD</t>
  </si>
  <si>
    <t>EURGBP</t>
  </si>
  <si>
    <t>EURAUD</t>
  </si>
  <si>
    <t>GBPAUD</t>
  </si>
  <si>
    <t>AUDNZD</t>
  </si>
  <si>
    <t>USDCHF</t>
  </si>
  <si>
    <t>EURCHF</t>
  </si>
  <si>
    <t>GBPCHF</t>
  </si>
  <si>
    <t>USDCAD</t>
  </si>
  <si>
    <t>USDCNH</t>
  </si>
  <si>
    <t>EURPLN</t>
  </si>
  <si>
    <t>USDJPYラージ</t>
  </si>
  <si>
    <t>１．保有量とスワップポイントを入力</t>
    <rPh sb="2" eb="5">
      <t>ホユウリョウ</t>
    </rPh>
    <rPh sb="15" eb="17">
      <t>ニュウリョク</t>
    </rPh>
    <phoneticPr fontId="2"/>
  </si>
  <si>
    <t>保有量</t>
    <rPh sb="0" eb="3">
      <t>ホユウリョウ</t>
    </rPh>
    <phoneticPr fontId="2"/>
  </si>
  <si>
    <t>スワップポイント</t>
    <phoneticPr fontId="2"/>
  </si>
  <si>
    <t>価格</t>
    <rPh sb="0" eb="2">
      <t>カカク</t>
    </rPh>
    <phoneticPr fontId="2"/>
  </si>
  <si>
    <t>円貨換算額</t>
    <rPh sb="0" eb="2">
      <t>エンカ</t>
    </rPh>
    <rPh sb="2" eb="5">
      <t>カンザンガク</t>
    </rPh>
    <phoneticPr fontId="2"/>
  </si>
  <si>
    <t>１日</t>
    <rPh sb="1" eb="2">
      <t>ニチ</t>
    </rPh>
    <phoneticPr fontId="2"/>
  </si>
  <si>
    <t>１か月</t>
    <rPh sb="2" eb="3">
      <t>ゲツ</t>
    </rPh>
    <phoneticPr fontId="2"/>
  </si>
  <si>
    <t>１年</t>
    <rPh sb="1" eb="2">
      <t>ネン</t>
    </rPh>
    <phoneticPr fontId="2"/>
  </si>
  <si>
    <t>合算（円）</t>
    <rPh sb="0" eb="2">
      <t>ガッサン</t>
    </rPh>
    <rPh sb="3" eb="4">
      <t>エン</t>
    </rPh>
    <phoneticPr fontId="2"/>
  </si>
  <si>
    <t>２．スワップポイントを確認しよう</t>
    <rPh sb="11" eb="13">
      <t>カクニン</t>
    </rPh>
    <phoneticPr fontId="2"/>
  </si>
  <si>
    <t>３．リスク量を確認しよう</t>
    <rPh sb="5" eb="6">
      <t>リョウ</t>
    </rPh>
    <rPh sb="7" eb="9">
      <t>カクニン</t>
    </rPh>
    <phoneticPr fontId="2"/>
  </si>
  <si>
    <t>リスク額</t>
    <rPh sb="3" eb="4">
      <t>ガク</t>
    </rPh>
    <phoneticPr fontId="2"/>
  </si>
  <si>
    <t>寄与度</t>
    <rPh sb="0" eb="3">
      <t>キヨド</t>
    </rPh>
    <phoneticPr fontId="2"/>
  </si>
  <si>
    <t>中間ベクトル計算</t>
    <phoneticPr fontId="2"/>
  </si>
  <si>
    <t>寄与額</t>
    <phoneticPr fontId="2"/>
  </si>
  <si>
    <t>寄与度（％）</t>
    <phoneticPr fontId="2"/>
  </si>
  <si>
    <t>過去52週データにもとづく年率共分散（2024/8/23-2025/8/22）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</si>
</sst>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9" fontId="3" fillId="0" borderId="0" xfId="2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2" borderId="2" xfId="1" applyFont="1" applyFill="1" applyBorder="1">
      <alignment vertical="center"/>
    </xf>
    <xf numFmtId="176" fontId="3" fillId="2" borderId="2" xfId="1" applyNumberFormat="1" applyFont="1" applyFill="1" applyBorder="1">
      <alignment vertical="center"/>
    </xf>
    <xf numFmtId="40" fontId="3" fillId="0" borderId="2" xfId="1" applyNumberFormat="1" applyFont="1" applyBorder="1">
      <alignment vertical="center"/>
    </xf>
    <xf numFmtId="38" fontId="3" fillId="0" borderId="2" xfId="1" applyFont="1" applyBorder="1">
      <alignment vertical="center"/>
    </xf>
    <xf numFmtId="38" fontId="3" fillId="2" borderId="0" xfId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40" fontId="3" fillId="0" borderId="0" xfId="1" applyNumberFormat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3" xfId="0" applyFont="1" applyBorder="1">
      <alignment vertical="center"/>
    </xf>
    <xf numFmtId="38" fontId="3" fillId="2" borderId="3" xfId="1" applyFont="1" applyFill="1" applyBorder="1">
      <alignment vertical="center"/>
    </xf>
    <xf numFmtId="176" fontId="3" fillId="2" borderId="3" xfId="1" applyNumberFormat="1" applyFont="1" applyFill="1" applyBorder="1">
      <alignment vertical="center"/>
    </xf>
    <xf numFmtId="40" fontId="3" fillId="0" borderId="3" xfId="1" applyNumberFormat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１日のリスク額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リスク計算!$B$15</c:f>
              <c:strCache>
                <c:ptCount val="1"/>
                <c:pt idx="0">
                  <c:v>１日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5-4BF3-A60E-A671C1FC4C4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リスク計算!$A$16:$A$29</c15:sqref>
                  </c15:fullRef>
                </c:ext>
              </c:extLst>
              <c:f>(リスク計算!$A$16,リスク計算!$A$20:$A$29)</c:f>
              <c:strCache>
                <c:ptCount val="11"/>
                <c:pt idx="0">
                  <c:v>リスク額</c:v>
                </c:pt>
                <c:pt idx="1">
                  <c:v>USDJPY</c:v>
                </c:pt>
                <c:pt idx="2">
                  <c:v>EURJPY</c:v>
                </c:pt>
                <c:pt idx="3">
                  <c:v>GBPJPY</c:v>
                </c:pt>
                <c:pt idx="4">
                  <c:v>AUDJPY</c:v>
                </c:pt>
                <c:pt idx="5">
                  <c:v>NZDJPY</c:v>
                </c:pt>
                <c:pt idx="6">
                  <c:v>ZARJPY</c:v>
                </c:pt>
                <c:pt idx="7">
                  <c:v>TRYJPY</c:v>
                </c:pt>
                <c:pt idx="8">
                  <c:v>MXNJPY</c:v>
                </c:pt>
                <c:pt idx="9">
                  <c:v>CZKJPY</c:v>
                </c:pt>
                <c:pt idx="10">
                  <c:v>HUFJPY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リスク計算!$B$16:$B$29</c15:sqref>
                  </c15:fullRef>
                </c:ext>
              </c:extLst>
              <c:f>(リスク計算!$B$16,リスク計算!$B$20:$B$29)</c:f>
              <c:numCache>
                <c:formatCode>#,##0_);[Red]\(#,##0\)</c:formatCode>
                <c:ptCount val="11"/>
                <c:pt idx="0">
                  <c:v>15557.805766701509</c:v>
                </c:pt>
                <c:pt idx="1">
                  <c:v>-7064.1994957356319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4162.6467095642656</c:v>
                </c:pt>
                <c:pt idx="7">
                  <c:v>9782.0768749552608</c:v>
                </c:pt>
                <c:pt idx="8">
                  <c:v>8677.2816779176119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5-4BF3-A60E-A671C1FC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467327"/>
        <c:axId val="1652453407"/>
      </c:barChart>
      <c:catAx>
        <c:axId val="16524673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52453407"/>
        <c:crosses val="autoZero"/>
        <c:auto val="1"/>
        <c:lblAlgn val="ctr"/>
        <c:lblOffset val="100"/>
        <c:noMultiLvlLbl val="0"/>
      </c:catAx>
      <c:valAx>
        <c:axId val="165245340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52467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通貨ペア毎のリスク寄与度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通貨ペア毎のリスク寄与度</a:t>
          </a:r>
        </a:p>
      </cx:txPr>
    </cx:title>
    <cx:plotArea>
      <cx:plotAreaRegion>
        <cx:series layoutId="waterfall" uniqueId="{02D7F7D6-D030-4034-BBB5-462D442F72BA}">
          <cx:tx>
            <cx:txData>
              <cx:f>_xlchart.v1.1</cx:f>
              <cx:v>寄与度（％）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 altLang="en-US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3</xdr:row>
      <xdr:rowOff>179069</xdr:rowOff>
    </xdr:from>
    <xdr:to>
      <xdr:col>12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2269E-8FC3-08E7-5472-4423FE67F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22</xdr:col>
      <xdr:colOff>0</xdr:colOff>
      <xdr:row>29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4EF364C7-ED30-7BCA-A3F3-486D5E472D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56420" y="571500"/>
              <a:ext cx="6705600" cy="4953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refreshOnLoad="1" connectionId="1" xr16:uid="{72EF6ECF-0F51-4D94-AE3A-7D1FD3015576}" autoFormatId="20" applyNumberFormats="0" applyBorderFormats="0" applyFontFormats="0" applyPatternFormats="0" applyAlignmentFormats="0" applyWidthHeightFormats="0">
  <queryTableRefresh nextId="8">
    <queryTableFields count="7">
      <queryTableField id="1" name="通貨ペア" tableColumnId="8"/>
      <queryTableField id="2" name="BID" tableColumnId="2"/>
      <queryTableField id="3" name="ASK" tableColumnId="3"/>
      <queryTableField id="4" name="前日比" tableColumnId="4"/>
      <queryTableField id="5" name="高値" tableColumnId="5"/>
      <queryTableField id="6" name="安値" tableColumnId="6"/>
      <queryTableField id="7" name="スプレッド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2E6F9-EED1-4DE8-BB63-C819490AEAE5}" name="テーブル_1" displayName="テーブル_1" ref="A1:G47" tableType="queryTable" totalsRowShown="0">
  <autoFilter ref="A1:G47" xr:uid="{F992E6F9-EED1-4DE8-BB63-C819490AEAE5}"/>
  <tableColumns count="7">
    <tableColumn id="8" xr3:uid="{4EF3846E-BC29-4346-8E46-E785705ED33F}" uniqueName="8" name="通貨ペア" queryTableFieldId="1" dataDxfId="0"/>
    <tableColumn id="2" xr3:uid="{622128AB-1101-43DB-AA4F-E6AD04716992}" uniqueName="2" name="BID" queryTableFieldId="2"/>
    <tableColumn id="3" xr3:uid="{FED81727-F1F1-4952-A11C-E5AC3B51EB98}" uniqueName="3" name="ASK" queryTableFieldId="3"/>
    <tableColumn id="4" xr3:uid="{E93B4E30-77BA-4C35-AC91-C99210718746}" uniqueName="4" name="前日比" queryTableFieldId="4"/>
    <tableColumn id="5" xr3:uid="{67B909B6-92FF-463F-B7C7-2ED3974D4258}" uniqueName="5" name="高値" queryTableFieldId="5"/>
    <tableColumn id="6" xr3:uid="{84E60D24-FD94-4916-B8BF-9C4D91EF8D1F}" uniqueName="6" name="安値" queryTableFieldId="6"/>
    <tableColumn id="7" xr3:uid="{B680AD4F-63E1-4E33-9E85-1CC48072A132}" uniqueName="7" name="スプレッド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D56A-4BE6-4A81-8220-F603FD5A18B5}">
  <dimension ref="A1:J29"/>
  <sheetViews>
    <sheetView tabSelected="1" zoomScale="80" zoomScaleNormal="80" workbookViewId="0">
      <selection activeCell="B13" sqref="B13"/>
    </sheetView>
  </sheetViews>
  <sheetFormatPr defaultRowHeight="15" x14ac:dyDescent="0.45"/>
  <cols>
    <col min="1" max="1" width="8.796875" style="1"/>
    <col min="2" max="5" width="12.69921875" style="1" customWidth="1"/>
    <col min="6" max="6" width="3.8984375" style="1" customWidth="1"/>
    <col min="7" max="8" width="12.69921875" style="1" customWidth="1"/>
    <col min="9" max="16384" width="8.796875" style="1"/>
  </cols>
  <sheetData>
    <row r="1" spans="1:10" x14ac:dyDescent="0.45">
      <c r="A1" s="1" t="s">
        <v>53</v>
      </c>
      <c r="G1" s="1" t="s">
        <v>62</v>
      </c>
    </row>
    <row r="2" spans="1:10" x14ac:dyDescent="0.45">
      <c r="A2" s="4"/>
      <c r="B2" s="5" t="s">
        <v>54</v>
      </c>
      <c r="C2" s="5" t="s">
        <v>55</v>
      </c>
      <c r="D2" s="5" t="s">
        <v>56</v>
      </c>
      <c r="E2" s="5" t="s">
        <v>57</v>
      </c>
      <c r="G2" s="4"/>
      <c r="H2" s="5" t="s">
        <v>58</v>
      </c>
      <c r="I2" s="5" t="s">
        <v>59</v>
      </c>
      <c r="J2" s="5" t="s">
        <v>60</v>
      </c>
    </row>
    <row r="3" spans="1:10" x14ac:dyDescent="0.45">
      <c r="A3" s="6" t="s">
        <v>0</v>
      </c>
      <c r="B3" s="7">
        <v>-10000</v>
      </c>
      <c r="C3" s="8">
        <v>162</v>
      </c>
      <c r="D3" s="9">
        <f>VLOOKUP(A3,スポット価格!A:B,2,FALSE)</f>
        <v>147.74100000000001</v>
      </c>
      <c r="E3" s="10">
        <f>B3*D3</f>
        <v>-1477410.0000000002</v>
      </c>
      <c r="F3" s="3"/>
      <c r="G3" s="4" t="s">
        <v>61</v>
      </c>
      <c r="H3" s="20">
        <f>SUMPRODUCT(B3:B12,C3:C12)/10000</f>
        <v>1913.5</v>
      </c>
      <c r="I3" s="20">
        <f>H3*365/12</f>
        <v>58202.291666666664</v>
      </c>
      <c r="J3" s="20">
        <f>H3*365</f>
        <v>698427.5</v>
      </c>
    </row>
    <row r="4" spans="1:10" x14ac:dyDescent="0.45">
      <c r="A4" s="1" t="s">
        <v>1</v>
      </c>
      <c r="B4" s="11">
        <v>0</v>
      </c>
      <c r="C4" s="12">
        <v>100</v>
      </c>
      <c r="D4" s="13">
        <f>VLOOKUP(A4,スポット価格!A:B,2,FALSE)</f>
        <v>171.84100000000001</v>
      </c>
      <c r="E4" s="14">
        <f t="shared" ref="E4:E12" si="0">B4*D4</f>
        <v>0</v>
      </c>
      <c r="F4" s="3"/>
    </row>
    <row r="5" spans="1:10" x14ac:dyDescent="0.45">
      <c r="A5" s="1" t="s">
        <v>2</v>
      </c>
      <c r="B5" s="11">
        <v>0</v>
      </c>
      <c r="C5" s="12">
        <v>200</v>
      </c>
      <c r="D5" s="13">
        <f>VLOOKUP(A5,スポット価格!A:B,2,FALSE)</f>
        <v>199</v>
      </c>
      <c r="E5" s="14">
        <f t="shared" si="0"/>
        <v>0</v>
      </c>
      <c r="F5" s="3"/>
    </row>
    <row r="6" spans="1:10" x14ac:dyDescent="0.45">
      <c r="A6" s="1" t="s">
        <v>3</v>
      </c>
      <c r="B6" s="11">
        <v>0</v>
      </c>
      <c r="C6" s="12">
        <v>84</v>
      </c>
      <c r="D6" s="13">
        <f>VLOOKUP(A6,スポット価格!A:B,2,FALSE)</f>
        <v>95.835999999999999</v>
      </c>
      <c r="E6" s="14">
        <f t="shared" si="0"/>
        <v>0</v>
      </c>
      <c r="F6" s="3"/>
    </row>
    <row r="7" spans="1:10" x14ac:dyDescent="0.45">
      <c r="A7" s="1" t="s">
        <v>4</v>
      </c>
      <c r="B7" s="11">
        <v>0</v>
      </c>
      <c r="C7" s="12">
        <v>60</v>
      </c>
      <c r="D7" s="13">
        <f>VLOOKUP(A7,スポット価格!A:B,2,FALSE)</f>
        <v>86.48</v>
      </c>
      <c r="E7" s="14">
        <f t="shared" si="0"/>
        <v>0</v>
      </c>
      <c r="F7" s="3"/>
    </row>
    <row r="8" spans="1:10" x14ac:dyDescent="0.45">
      <c r="A8" s="1" t="s">
        <v>5</v>
      </c>
      <c r="B8" s="11">
        <v>80000</v>
      </c>
      <c r="C8" s="12">
        <v>15.1</v>
      </c>
      <c r="D8" s="13">
        <f>VLOOKUP(A8,スポット価格!A:B,2,FALSE)</f>
        <v>8.3789999999999996</v>
      </c>
      <c r="E8" s="14">
        <f t="shared" si="0"/>
        <v>670320</v>
      </c>
      <c r="F8" s="3"/>
    </row>
    <row r="9" spans="1:10" x14ac:dyDescent="0.45">
      <c r="A9" s="1" t="s">
        <v>6</v>
      </c>
      <c r="B9" s="11">
        <v>530000</v>
      </c>
      <c r="C9" s="12">
        <v>32.1</v>
      </c>
      <c r="D9" s="13">
        <f>VLOOKUP(A9,スポット価格!A:B,2,FALSE)</f>
        <v>3.597</v>
      </c>
      <c r="E9" s="14">
        <f t="shared" si="0"/>
        <v>1906410</v>
      </c>
      <c r="F9" s="3"/>
    </row>
    <row r="10" spans="1:10" x14ac:dyDescent="0.45">
      <c r="A10" s="1" t="s">
        <v>7</v>
      </c>
      <c r="B10" s="11">
        <v>140000</v>
      </c>
      <c r="C10" s="12">
        <v>18.100000000000001</v>
      </c>
      <c r="D10" s="13">
        <f>VLOOKUP(A10,スポット価格!A:B,2,FALSE)</f>
        <v>7.92</v>
      </c>
      <c r="E10" s="14">
        <f t="shared" si="0"/>
        <v>1108800</v>
      </c>
      <c r="F10" s="3"/>
    </row>
    <row r="11" spans="1:10" x14ac:dyDescent="0.45">
      <c r="A11" s="1" t="s">
        <v>8</v>
      </c>
      <c r="B11" s="11">
        <v>0</v>
      </c>
      <c r="C11" s="12">
        <v>6</v>
      </c>
      <c r="D11" s="13">
        <f>VLOOKUP(A11,スポット価格!A:B,2,FALSE)</f>
        <v>6.9989999999999997</v>
      </c>
      <c r="E11" s="14">
        <f t="shared" si="0"/>
        <v>0</v>
      </c>
      <c r="F11" s="3"/>
    </row>
    <row r="12" spans="1:10" x14ac:dyDescent="0.45">
      <c r="A12" s="15" t="s">
        <v>9</v>
      </c>
      <c r="B12" s="16">
        <v>0</v>
      </c>
      <c r="C12" s="17">
        <v>1</v>
      </c>
      <c r="D12" s="18">
        <f>VLOOKUP(A12,スポット価格!A:B,2,FALSE)</f>
        <v>0.43</v>
      </c>
      <c r="E12" s="19">
        <f t="shared" si="0"/>
        <v>0</v>
      </c>
      <c r="F12" s="3"/>
    </row>
    <row r="14" spans="1:10" x14ac:dyDescent="0.45">
      <c r="A14" s="1" t="s">
        <v>63</v>
      </c>
    </row>
    <row r="15" spans="1:10" x14ac:dyDescent="0.45">
      <c r="A15" s="4"/>
      <c r="B15" s="5" t="s">
        <v>58</v>
      </c>
      <c r="C15" s="5" t="s">
        <v>59</v>
      </c>
      <c r="D15" s="5" t="s">
        <v>60</v>
      </c>
    </row>
    <row r="16" spans="1:10" x14ac:dyDescent="0.45">
      <c r="A16" s="4" t="s">
        <v>64</v>
      </c>
      <c r="B16" s="20">
        <f t="array" ref="B16">SQRT(MMULT(MMULT(TRANSPOSE($E$3:$E$12), 共分散!$B$3:$K$12), リスク計算!$E$3:$E$12)/252)</f>
        <v>15557.805766701509</v>
      </c>
      <c r="C16" s="20">
        <f t="array" ref="C16">SQRT(MMULT(MMULT(TRANSPOSE($E$3:$E$12), 共分散!$B$3:$K$12), リスク計算!$E$3:$E$12)/12)</f>
        <v>71294.822573330151</v>
      </c>
      <c r="D16" s="20">
        <f t="array" ref="D16">SQRT(MMULT(MMULT(TRANSPOSE($E$3:$E$12), 共分散!$B$3:$K$12), リスク計算!$E$3:$E$12))</f>
        <v>246972.51002723261</v>
      </c>
    </row>
    <row r="17" spans="1:9" x14ac:dyDescent="0.45">
      <c r="B17" s="2"/>
      <c r="C17" s="2"/>
      <c r="D17" s="2"/>
    </row>
    <row r="18" spans="1:9" x14ac:dyDescent="0.45">
      <c r="A18" s="1" t="s">
        <v>65</v>
      </c>
      <c r="B18" s="2"/>
      <c r="C18" s="2"/>
      <c r="D18" s="2"/>
    </row>
    <row r="19" spans="1:9" x14ac:dyDescent="0.45">
      <c r="A19" s="4"/>
      <c r="B19" s="5" t="s">
        <v>58</v>
      </c>
      <c r="C19" s="5" t="s">
        <v>59</v>
      </c>
      <c r="D19" s="5" t="s">
        <v>60</v>
      </c>
      <c r="G19" s="1" t="s">
        <v>66</v>
      </c>
      <c r="H19" s="1" t="s">
        <v>67</v>
      </c>
      <c r="I19" s="1" t="s">
        <v>68</v>
      </c>
    </row>
    <row r="20" spans="1:9" x14ac:dyDescent="0.45">
      <c r="A20" s="6" t="s">
        <v>0</v>
      </c>
      <c r="B20" s="10">
        <f>D20/SQRT(252)</f>
        <v>-7064.1994957356319</v>
      </c>
      <c r="C20" s="10">
        <f>D20/SQRT(12)</f>
        <v>-32372.228913477411</v>
      </c>
      <c r="D20" s="10">
        <f>D$16*I20</f>
        <v>-112140.69046478621</v>
      </c>
      <c r="G20" s="2">
        <f t="array" ref="G20:G29">MMULT(共分散!B3:K12, リスク計算!$E$3:$E$12)</f>
        <v>18746.094719999997</v>
      </c>
      <c r="H20" s="1">
        <f t="shared" ref="H20:H29" si="1">E3*G20</f>
        <v>-27695667800.2752</v>
      </c>
      <c r="I20" s="3">
        <f>H20/$D$16/$D$16</f>
        <v>-0.45406142753467149</v>
      </c>
    </row>
    <row r="21" spans="1:9" x14ac:dyDescent="0.45">
      <c r="A21" s="1" t="s">
        <v>1</v>
      </c>
      <c r="B21" s="14">
        <f t="shared" ref="B21:B29" si="2">D21/SQRT(252)</f>
        <v>0</v>
      </c>
      <c r="C21" s="14">
        <f t="shared" ref="C21:C29" si="3">D21/SQRT(12)</f>
        <v>0</v>
      </c>
      <c r="D21" s="14">
        <f t="shared" ref="D21:D29" si="4">D$16*I21</f>
        <v>0</v>
      </c>
      <c r="G21" s="2">
        <v>15231.434009999997</v>
      </c>
      <c r="H21" s="1">
        <f t="shared" si="1"/>
        <v>0</v>
      </c>
      <c r="I21" s="3">
        <f t="shared" ref="I21:I29" si="5">H21/$D$16/$D$16</f>
        <v>0</v>
      </c>
    </row>
    <row r="22" spans="1:9" x14ac:dyDescent="0.45">
      <c r="A22" s="1" t="s">
        <v>2</v>
      </c>
      <c r="B22" s="14">
        <f t="shared" si="2"/>
        <v>0</v>
      </c>
      <c r="C22" s="14">
        <f t="shared" si="3"/>
        <v>0</v>
      </c>
      <c r="D22" s="14">
        <f t="shared" si="4"/>
        <v>0</v>
      </c>
      <c r="G22" s="2">
        <v>16898.493809999996</v>
      </c>
      <c r="H22" s="1">
        <f t="shared" si="1"/>
        <v>0</v>
      </c>
      <c r="I22" s="3">
        <f t="shared" si="5"/>
        <v>0</v>
      </c>
    </row>
    <row r="23" spans="1:9" x14ac:dyDescent="0.45">
      <c r="A23" s="1" t="s">
        <v>3</v>
      </c>
      <c r="B23" s="14">
        <f t="shared" si="2"/>
        <v>0</v>
      </c>
      <c r="C23" s="14">
        <f t="shared" si="3"/>
        <v>0</v>
      </c>
      <c r="D23" s="14">
        <f t="shared" si="4"/>
        <v>0</v>
      </c>
      <c r="G23" s="2">
        <v>20758.372829999997</v>
      </c>
      <c r="H23" s="1">
        <f t="shared" si="1"/>
        <v>0</v>
      </c>
      <c r="I23" s="3">
        <f t="shared" si="5"/>
        <v>0</v>
      </c>
    </row>
    <row r="24" spans="1:9" x14ac:dyDescent="0.45">
      <c r="A24" s="1" t="s">
        <v>4</v>
      </c>
      <c r="B24" s="14">
        <f t="shared" si="2"/>
        <v>0</v>
      </c>
      <c r="C24" s="14">
        <f t="shared" si="3"/>
        <v>0</v>
      </c>
      <c r="D24" s="14">
        <f t="shared" si="4"/>
        <v>0</v>
      </c>
      <c r="G24" s="2">
        <v>15436.621889999999</v>
      </c>
      <c r="H24" s="1">
        <f t="shared" si="1"/>
        <v>0</v>
      </c>
      <c r="I24" s="3">
        <f t="shared" si="5"/>
        <v>0</v>
      </c>
    </row>
    <row r="25" spans="1:9" x14ac:dyDescent="0.45">
      <c r="A25" s="1" t="s">
        <v>5</v>
      </c>
      <c r="B25" s="14">
        <f t="shared" si="2"/>
        <v>4162.6467095642656</v>
      </c>
      <c r="C25" s="14">
        <f t="shared" si="3"/>
        <v>19075.643637937104</v>
      </c>
      <c r="D25" s="14">
        <f t="shared" si="4"/>
        <v>66079.967935970155</v>
      </c>
      <c r="G25" s="2">
        <v>24346.484579999997</v>
      </c>
      <c r="H25" s="1">
        <f t="shared" si="1"/>
        <v>16319935543.665598</v>
      </c>
      <c r="I25" s="3">
        <f t="shared" si="5"/>
        <v>0.26756001276694236</v>
      </c>
    </row>
    <row r="26" spans="1:9" x14ac:dyDescent="0.45">
      <c r="A26" s="1" t="s">
        <v>6</v>
      </c>
      <c r="B26" s="14">
        <f t="shared" si="2"/>
        <v>9782.0768749552608</v>
      </c>
      <c r="C26" s="14">
        <f t="shared" si="3"/>
        <v>44827.10773335956</v>
      </c>
      <c r="D26" s="14">
        <f t="shared" si="4"/>
        <v>155285.65630108496</v>
      </c>
      <c r="G26" s="2">
        <v>20117.020110000001</v>
      </c>
      <c r="H26" s="1">
        <f t="shared" si="1"/>
        <v>38351288307.905106</v>
      </c>
      <c r="I26" s="3">
        <f t="shared" si="5"/>
        <v>0.62875684538316545</v>
      </c>
    </row>
    <row r="27" spans="1:9" x14ac:dyDescent="0.45">
      <c r="A27" s="1" t="s">
        <v>7</v>
      </c>
      <c r="B27" s="14">
        <f t="shared" si="2"/>
        <v>8677.2816779176119</v>
      </c>
      <c r="C27" s="14">
        <f t="shared" si="3"/>
        <v>39764.30011551088</v>
      </c>
      <c r="D27" s="14">
        <f t="shared" si="4"/>
        <v>137747.57625496364</v>
      </c>
      <c r="G27" s="2">
        <v>30681.696120000001</v>
      </c>
      <c r="H27" s="1">
        <f t="shared" si="1"/>
        <v>34019864657.855999</v>
      </c>
      <c r="I27" s="3">
        <f t="shared" si="5"/>
        <v>0.55774456938456352</v>
      </c>
    </row>
    <row r="28" spans="1:9" x14ac:dyDescent="0.45">
      <c r="A28" s="1" t="s">
        <v>8</v>
      </c>
      <c r="B28" s="14">
        <f t="shared" si="2"/>
        <v>0</v>
      </c>
      <c r="C28" s="14">
        <f t="shared" si="3"/>
        <v>0</v>
      </c>
      <c r="D28" s="14">
        <f t="shared" si="4"/>
        <v>0</v>
      </c>
      <c r="G28" s="2">
        <v>15829.68015</v>
      </c>
      <c r="H28" s="1">
        <f t="shared" si="1"/>
        <v>0</v>
      </c>
      <c r="I28" s="3">
        <f t="shared" si="5"/>
        <v>0</v>
      </c>
    </row>
    <row r="29" spans="1:9" x14ac:dyDescent="0.45">
      <c r="A29" s="15" t="s">
        <v>9</v>
      </c>
      <c r="B29" s="19">
        <f t="shared" si="2"/>
        <v>0</v>
      </c>
      <c r="C29" s="19">
        <f t="shared" si="3"/>
        <v>0</v>
      </c>
      <c r="D29" s="19">
        <f t="shared" si="4"/>
        <v>0</v>
      </c>
      <c r="G29" s="2">
        <v>16548.305700000001</v>
      </c>
      <c r="H29" s="1">
        <f t="shared" si="1"/>
        <v>0</v>
      </c>
      <c r="I29" s="3">
        <f t="shared" si="5"/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62CA-D639-4654-A716-1B28AFBE70A8}">
  <dimension ref="A1:K12"/>
  <sheetViews>
    <sheetView workbookViewId="0">
      <selection activeCell="B3" sqref="B3:K12"/>
    </sheetView>
  </sheetViews>
  <sheetFormatPr defaultRowHeight="18" x14ac:dyDescent="0.45"/>
  <sheetData>
    <row r="1" spans="1:11" x14ac:dyDescent="0.45">
      <c r="A1" t="s">
        <v>69</v>
      </c>
    </row>
    <row r="2" spans="1:11" x14ac:dyDescent="0.4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45">
      <c r="A3" t="s">
        <v>0</v>
      </c>
      <c r="B3">
        <v>1.0486000000000001E-2</v>
      </c>
      <c r="C3">
        <v>5.855E-3</v>
      </c>
      <c r="D3">
        <v>6.5310000000000003E-3</v>
      </c>
      <c r="E3">
        <v>7.5339999999999999E-3</v>
      </c>
      <c r="F3">
        <v>5.6779999999999999E-3</v>
      </c>
      <c r="G3">
        <v>7.8050000000000003E-3</v>
      </c>
      <c r="H3">
        <v>9.7979999999999994E-3</v>
      </c>
      <c r="I3">
        <v>9.3139999999999994E-3</v>
      </c>
      <c r="J3">
        <v>5.1450000000000003E-3</v>
      </c>
      <c r="K3">
        <v>5.6499999999999996E-3</v>
      </c>
    </row>
    <row r="4" spans="1:11" x14ac:dyDescent="0.45">
      <c r="A4" t="s">
        <v>1</v>
      </c>
      <c r="B4">
        <v>5.855E-3</v>
      </c>
      <c r="C4">
        <v>8.5129999999999997E-3</v>
      </c>
      <c r="D4">
        <v>7.3150000000000003E-3</v>
      </c>
      <c r="E4">
        <v>7.5859999999999999E-3</v>
      </c>
      <c r="F4">
        <v>6.9740000000000002E-3</v>
      </c>
      <c r="G4">
        <v>6.5729999999999998E-3</v>
      </c>
      <c r="H4">
        <v>5.4599999999999996E-3</v>
      </c>
      <c r="I4">
        <v>8.1770000000000002E-3</v>
      </c>
      <c r="J4">
        <v>8.8000000000000005E-3</v>
      </c>
      <c r="K4">
        <v>9.3609999999999995E-3</v>
      </c>
    </row>
    <row r="5" spans="1:11" x14ac:dyDescent="0.45">
      <c r="A5" t="s">
        <v>2</v>
      </c>
      <c r="B5">
        <v>6.5310000000000003E-3</v>
      </c>
      <c r="C5">
        <v>7.3150000000000003E-3</v>
      </c>
      <c r="D5">
        <v>8.456E-3</v>
      </c>
      <c r="E5">
        <v>8.3590000000000001E-3</v>
      </c>
      <c r="F5">
        <v>7.4929999999999997E-3</v>
      </c>
      <c r="G5">
        <v>8.7010000000000004E-3</v>
      </c>
      <c r="H5">
        <v>5.8599999999999998E-3</v>
      </c>
      <c r="I5">
        <v>8.6070000000000001E-3</v>
      </c>
      <c r="J5">
        <v>7.7159999999999998E-3</v>
      </c>
      <c r="K5">
        <v>8.5009999999999999E-3</v>
      </c>
    </row>
    <row r="6" spans="1:11" x14ac:dyDescent="0.45">
      <c r="A6" t="s">
        <v>3</v>
      </c>
      <c r="B6">
        <v>7.5339999999999999E-3</v>
      </c>
      <c r="C6">
        <v>7.5859999999999999E-3</v>
      </c>
      <c r="D6">
        <v>8.3590000000000001E-3</v>
      </c>
      <c r="E6">
        <v>1.3313999999999999E-2</v>
      </c>
      <c r="F6">
        <v>1.0623E-2</v>
      </c>
      <c r="G6">
        <v>1.1323E-2</v>
      </c>
      <c r="H6">
        <v>6.881E-3</v>
      </c>
      <c r="I6">
        <v>1.0083999999999999E-2</v>
      </c>
      <c r="J6">
        <v>8.1130000000000004E-3</v>
      </c>
      <c r="K6">
        <v>8.5489999999999993E-3</v>
      </c>
    </row>
    <row r="7" spans="1:11" x14ac:dyDescent="0.45">
      <c r="A7" t="s">
        <v>4</v>
      </c>
      <c r="B7">
        <v>5.6779999999999999E-3</v>
      </c>
      <c r="C7">
        <v>6.9740000000000002E-3</v>
      </c>
      <c r="D7">
        <v>7.4929999999999997E-3</v>
      </c>
      <c r="E7">
        <v>1.0623E-2</v>
      </c>
      <c r="F7">
        <v>9.6399999999999993E-3</v>
      </c>
      <c r="G7">
        <v>9.0790000000000003E-3</v>
      </c>
      <c r="H7">
        <v>4.9389999999999998E-3</v>
      </c>
      <c r="I7">
        <v>7.5069999999999998E-3</v>
      </c>
      <c r="J7">
        <v>7.6429999999999996E-3</v>
      </c>
      <c r="K7">
        <v>8.1290000000000008E-3</v>
      </c>
    </row>
    <row r="8" spans="1:11" x14ac:dyDescent="0.45">
      <c r="A8" t="s">
        <v>5</v>
      </c>
      <c r="B8">
        <v>7.8050000000000003E-3</v>
      </c>
      <c r="C8">
        <v>6.5729999999999998E-3</v>
      </c>
      <c r="D8">
        <v>8.7010000000000004E-3</v>
      </c>
      <c r="E8">
        <v>1.1323E-2</v>
      </c>
      <c r="F8">
        <v>9.0790000000000003E-3</v>
      </c>
      <c r="G8">
        <v>1.5972E-2</v>
      </c>
      <c r="H8">
        <v>7.1390000000000004E-3</v>
      </c>
      <c r="I8">
        <v>1.0427000000000001E-2</v>
      </c>
      <c r="J8">
        <v>7.6550000000000003E-3</v>
      </c>
      <c r="K8">
        <v>8.2570000000000005E-3</v>
      </c>
    </row>
    <row r="9" spans="1:11" x14ac:dyDescent="0.45">
      <c r="A9" t="s">
        <v>6</v>
      </c>
      <c r="B9">
        <v>9.7979999999999994E-3</v>
      </c>
      <c r="C9">
        <v>5.4599999999999996E-3</v>
      </c>
      <c r="D9">
        <v>5.8599999999999998E-3</v>
      </c>
      <c r="E9">
        <v>6.881E-3</v>
      </c>
      <c r="F9">
        <v>4.9389999999999998E-3</v>
      </c>
      <c r="G9">
        <v>7.1390000000000004E-3</v>
      </c>
      <c r="H9">
        <v>1.0481000000000001E-2</v>
      </c>
      <c r="I9">
        <v>8.8620000000000001E-3</v>
      </c>
      <c r="J9">
        <v>4.8599999999999997E-3</v>
      </c>
      <c r="K9">
        <v>4.9560000000000003E-3</v>
      </c>
    </row>
    <row r="10" spans="1:11" x14ac:dyDescent="0.45">
      <c r="A10" t="s">
        <v>7</v>
      </c>
      <c r="B10">
        <v>9.3139999999999994E-3</v>
      </c>
      <c r="C10">
        <v>8.1770000000000002E-3</v>
      </c>
      <c r="D10">
        <v>8.6070000000000001E-3</v>
      </c>
      <c r="E10">
        <v>1.0083999999999999E-2</v>
      </c>
      <c r="F10">
        <v>7.5069999999999998E-3</v>
      </c>
      <c r="G10">
        <v>1.0427000000000001E-2</v>
      </c>
      <c r="H10">
        <v>8.8620000000000001E-3</v>
      </c>
      <c r="I10">
        <v>1.8540999999999998E-2</v>
      </c>
      <c r="J10">
        <v>8.1480000000000007E-3</v>
      </c>
      <c r="K10">
        <v>8.94E-3</v>
      </c>
    </row>
    <row r="11" spans="1:11" x14ac:dyDescent="0.45">
      <c r="A11" t="s">
        <v>8</v>
      </c>
      <c r="B11">
        <v>5.1450000000000003E-3</v>
      </c>
      <c r="C11">
        <v>8.8000000000000005E-3</v>
      </c>
      <c r="D11">
        <v>7.7159999999999998E-3</v>
      </c>
      <c r="E11">
        <v>8.1130000000000004E-3</v>
      </c>
      <c r="F11">
        <v>7.6429999999999996E-3</v>
      </c>
      <c r="G11">
        <v>7.6550000000000003E-3</v>
      </c>
      <c r="H11">
        <v>4.8599999999999997E-3</v>
      </c>
      <c r="I11">
        <v>8.1480000000000007E-3</v>
      </c>
      <c r="J11">
        <v>1.0376E-2</v>
      </c>
      <c r="K11">
        <v>1.0319999999999999E-2</v>
      </c>
    </row>
    <row r="12" spans="1:11" x14ac:dyDescent="0.45">
      <c r="A12" t="s">
        <v>9</v>
      </c>
      <c r="B12">
        <v>5.6499999999999996E-3</v>
      </c>
      <c r="C12">
        <v>9.3609999999999995E-3</v>
      </c>
      <c r="D12">
        <v>8.5009999999999999E-3</v>
      </c>
      <c r="E12">
        <v>8.5489999999999993E-3</v>
      </c>
      <c r="F12">
        <v>8.1290000000000008E-3</v>
      </c>
      <c r="G12">
        <v>8.2570000000000005E-3</v>
      </c>
      <c r="H12">
        <v>4.9560000000000003E-3</v>
      </c>
      <c r="I12">
        <v>8.94E-3</v>
      </c>
      <c r="J12">
        <v>1.0319999999999999E-2</v>
      </c>
      <c r="K12">
        <v>1.2407E-2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C65-0204-4E43-96B9-EB9FBA88BB93}">
  <dimension ref="A1:G47"/>
  <sheetViews>
    <sheetView workbookViewId="0">
      <selection activeCell="L13" sqref="L13"/>
    </sheetView>
  </sheetViews>
  <sheetFormatPr defaultRowHeight="18" x14ac:dyDescent="0.45"/>
  <cols>
    <col min="1" max="1" width="15" bestFit="1" customWidth="1"/>
    <col min="2" max="3" width="9.3984375" bestFit="1" customWidth="1"/>
    <col min="4" max="4" width="9.19921875" bestFit="1" customWidth="1"/>
    <col min="5" max="6" width="9.3984375" bestFit="1" customWidth="1"/>
    <col min="7" max="7" width="12.296875" bestFit="1" customWidth="1"/>
  </cols>
  <sheetData>
    <row r="1" spans="1:7" x14ac:dyDescent="0.4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45">
      <c r="A2" t="s">
        <v>17</v>
      </c>
      <c r="B2">
        <v>147.74119999999999</v>
      </c>
      <c r="C2">
        <v>147.74270000000001</v>
      </c>
      <c r="D2">
        <v>0.82899999999999996</v>
      </c>
      <c r="E2">
        <v>147.7432</v>
      </c>
      <c r="F2">
        <v>146.84970000000001</v>
      </c>
      <c r="G2">
        <v>0.15</v>
      </c>
    </row>
    <row r="3" spans="1:7" x14ac:dyDescent="0.45">
      <c r="A3" t="s">
        <v>18</v>
      </c>
      <c r="B3">
        <v>171.8416</v>
      </c>
      <c r="C3">
        <v>171.84440000000001</v>
      </c>
      <c r="D3">
        <v>-0.436</v>
      </c>
      <c r="E3">
        <v>172.6636</v>
      </c>
      <c r="F3">
        <v>171.78639999999999</v>
      </c>
      <c r="G3">
        <v>0.28000000000000003</v>
      </c>
    </row>
    <row r="4" spans="1:7" x14ac:dyDescent="0.45">
      <c r="A4" t="s">
        <v>19</v>
      </c>
      <c r="B4">
        <v>199.00059999999999</v>
      </c>
      <c r="C4">
        <v>199.00839999999999</v>
      </c>
      <c r="D4">
        <v>0.26800000000000002</v>
      </c>
      <c r="E4">
        <v>199.29259999999999</v>
      </c>
      <c r="F4">
        <v>198.62039999999999</v>
      </c>
      <c r="G4">
        <v>0.78</v>
      </c>
    </row>
    <row r="5" spans="1:7" x14ac:dyDescent="0.45">
      <c r="A5" t="s">
        <v>20</v>
      </c>
      <c r="B5">
        <v>95.836600000000004</v>
      </c>
      <c r="C5">
        <v>95.840400000000002</v>
      </c>
      <c r="D5">
        <v>0.44700000000000001</v>
      </c>
      <c r="E5">
        <v>95.951599999999999</v>
      </c>
      <c r="F5">
        <v>95.327399999999997</v>
      </c>
      <c r="G5">
        <v>0.38</v>
      </c>
    </row>
    <row r="6" spans="1:7" x14ac:dyDescent="0.45">
      <c r="A6" t="s">
        <v>21</v>
      </c>
      <c r="B6">
        <v>86.480599999999995</v>
      </c>
      <c r="C6">
        <v>86.486400000000003</v>
      </c>
      <c r="D6">
        <v>0.26100000000000001</v>
      </c>
      <c r="E6">
        <v>86.649600000000007</v>
      </c>
      <c r="F6">
        <v>86.159400000000005</v>
      </c>
      <c r="G6">
        <v>0.57999999999999996</v>
      </c>
    </row>
    <row r="7" spans="1:7" x14ac:dyDescent="0.45">
      <c r="A7" t="s">
        <v>22</v>
      </c>
      <c r="B7">
        <v>8.3810000000000002</v>
      </c>
      <c r="C7">
        <v>8.3887999999999998</v>
      </c>
      <c r="D7">
        <v>-4.2999999999999997E-2</v>
      </c>
      <c r="E7">
        <v>8.4510000000000005</v>
      </c>
      <c r="F7">
        <v>8.3757999999999999</v>
      </c>
      <c r="G7">
        <v>0.78</v>
      </c>
    </row>
    <row r="8" spans="1:7" x14ac:dyDescent="0.45">
      <c r="A8" t="s">
        <v>23</v>
      </c>
      <c r="B8">
        <v>3.601</v>
      </c>
      <c r="C8">
        <v>3.6147999999999998</v>
      </c>
      <c r="D8">
        <v>2.1000000000000001E-2</v>
      </c>
      <c r="E8">
        <v>3.601</v>
      </c>
      <c r="F8">
        <v>3.5918000000000001</v>
      </c>
      <c r="G8">
        <v>1.38</v>
      </c>
    </row>
    <row r="9" spans="1:7" x14ac:dyDescent="0.45">
      <c r="A9" t="s">
        <v>24</v>
      </c>
      <c r="B9">
        <v>7.9206000000000003</v>
      </c>
      <c r="C9">
        <v>7.9223999999999997</v>
      </c>
      <c r="D9">
        <v>1.6E-2</v>
      </c>
      <c r="E9">
        <v>7.9476000000000004</v>
      </c>
      <c r="F9">
        <v>7.8974000000000002</v>
      </c>
      <c r="G9">
        <v>0.18</v>
      </c>
    </row>
    <row r="10" spans="1:7" x14ac:dyDescent="0.45">
      <c r="A10" t="s">
        <v>25</v>
      </c>
      <c r="B10">
        <v>6.9992000000000001</v>
      </c>
      <c r="C10">
        <v>7.0007000000000001</v>
      </c>
      <c r="D10">
        <v>-2.5999999999999999E-2</v>
      </c>
      <c r="E10">
        <v>7.0331999999999999</v>
      </c>
      <c r="F10">
        <v>6.9977</v>
      </c>
      <c r="G10">
        <v>0.15</v>
      </c>
    </row>
    <row r="11" spans="1:7" x14ac:dyDescent="0.45">
      <c r="A11" t="s">
        <v>26</v>
      </c>
      <c r="B11">
        <v>0.43230000000000002</v>
      </c>
      <c r="C11">
        <v>0.43809999999999999</v>
      </c>
      <c r="D11">
        <v>-3.0000000000000001E-3</v>
      </c>
      <c r="E11">
        <v>0.43630000000000002</v>
      </c>
      <c r="F11">
        <v>0.43709999999999999</v>
      </c>
      <c r="G11">
        <v>0.57999999999999996</v>
      </c>
    </row>
    <row r="12" spans="1:7" x14ac:dyDescent="0.45">
      <c r="A12" t="s">
        <v>27</v>
      </c>
      <c r="B12">
        <v>1.1630959999999999</v>
      </c>
      <c r="C12">
        <v>1.163114</v>
      </c>
      <c r="D12">
        <v>-9.5300000000000003E-3</v>
      </c>
      <c r="E12">
        <v>1.172186</v>
      </c>
      <c r="F12">
        <v>1.1630739999999999</v>
      </c>
      <c r="G12">
        <v>0.18</v>
      </c>
    </row>
    <row r="13" spans="1:7" x14ac:dyDescent="0.45">
      <c r="A13" t="s">
        <v>28</v>
      </c>
      <c r="B13">
        <v>1.346956</v>
      </c>
      <c r="C13">
        <v>1.347024</v>
      </c>
      <c r="D13">
        <v>-5.8799999999999998E-3</v>
      </c>
      <c r="E13">
        <v>1.3526959999999999</v>
      </c>
      <c r="F13">
        <v>1.346994</v>
      </c>
      <c r="G13">
        <v>0.68</v>
      </c>
    </row>
    <row r="14" spans="1:7" x14ac:dyDescent="0.45">
      <c r="A14" t="s">
        <v>0</v>
      </c>
      <c r="B14">
        <v>147.74100000000001</v>
      </c>
      <c r="C14">
        <v>147.74299999999999</v>
      </c>
      <c r="D14">
        <v>0.82899999999999996</v>
      </c>
      <c r="E14">
        <v>147.74299999999999</v>
      </c>
      <c r="F14">
        <v>146.85</v>
      </c>
      <c r="G14">
        <v>0.2</v>
      </c>
    </row>
    <row r="15" spans="1:7" x14ac:dyDescent="0.45">
      <c r="A15" t="s">
        <v>1</v>
      </c>
      <c r="B15">
        <v>171.84100000000001</v>
      </c>
      <c r="C15">
        <v>171.845</v>
      </c>
      <c r="D15">
        <v>-0.436</v>
      </c>
      <c r="E15">
        <v>172.66300000000001</v>
      </c>
      <c r="F15">
        <v>171.78700000000001</v>
      </c>
      <c r="G15">
        <v>0.4</v>
      </c>
    </row>
    <row r="16" spans="1:7" x14ac:dyDescent="0.45">
      <c r="A16" t="s">
        <v>2</v>
      </c>
      <c r="B16">
        <v>199</v>
      </c>
      <c r="C16">
        <v>199.00899999999999</v>
      </c>
      <c r="D16">
        <v>0.26800000000000002</v>
      </c>
      <c r="E16">
        <v>199.292</v>
      </c>
      <c r="F16">
        <v>198.62100000000001</v>
      </c>
      <c r="G16">
        <v>0.9</v>
      </c>
    </row>
    <row r="17" spans="1:7" x14ac:dyDescent="0.45">
      <c r="A17" t="s">
        <v>3</v>
      </c>
      <c r="B17">
        <v>95.835999999999999</v>
      </c>
      <c r="C17">
        <v>95.840999999999994</v>
      </c>
      <c r="D17">
        <v>0.44700000000000001</v>
      </c>
      <c r="E17">
        <v>95.950999999999993</v>
      </c>
      <c r="F17">
        <v>95.328000000000003</v>
      </c>
      <c r="G17">
        <v>0.5</v>
      </c>
    </row>
    <row r="18" spans="1:7" x14ac:dyDescent="0.45">
      <c r="A18" t="s">
        <v>4</v>
      </c>
      <c r="B18">
        <v>86.48</v>
      </c>
      <c r="C18">
        <v>86.486999999999995</v>
      </c>
      <c r="D18">
        <v>0.26100000000000001</v>
      </c>
      <c r="E18">
        <v>86.649000000000001</v>
      </c>
      <c r="F18">
        <v>86.16</v>
      </c>
      <c r="G18">
        <v>0.7</v>
      </c>
    </row>
    <row r="19" spans="1:7" x14ac:dyDescent="0.45">
      <c r="A19" t="s">
        <v>29</v>
      </c>
      <c r="B19">
        <v>183.41300000000001</v>
      </c>
      <c r="C19">
        <v>183.42099999999999</v>
      </c>
      <c r="D19">
        <v>7.8E-2</v>
      </c>
      <c r="E19">
        <v>183.876</v>
      </c>
      <c r="F19">
        <v>183.173</v>
      </c>
      <c r="G19">
        <v>0.8</v>
      </c>
    </row>
    <row r="20" spans="1:7" x14ac:dyDescent="0.45">
      <c r="A20" t="s">
        <v>30</v>
      </c>
      <c r="B20">
        <v>106.688</v>
      </c>
      <c r="C20">
        <v>106.703</v>
      </c>
      <c r="D20">
        <v>0.42299999999999999</v>
      </c>
      <c r="E20">
        <v>106.751</v>
      </c>
      <c r="F20">
        <v>106.258</v>
      </c>
      <c r="G20">
        <v>1.5</v>
      </c>
    </row>
    <row r="21" spans="1:7" x14ac:dyDescent="0.45">
      <c r="A21" t="s">
        <v>5</v>
      </c>
      <c r="B21">
        <v>8.3789999999999996</v>
      </c>
      <c r="C21">
        <v>8.3879999999999999</v>
      </c>
      <c r="D21">
        <v>-4.2999999999999997E-2</v>
      </c>
      <c r="E21">
        <v>8.4489999999999998</v>
      </c>
      <c r="F21">
        <v>8.375</v>
      </c>
      <c r="G21">
        <v>0.9</v>
      </c>
    </row>
    <row r="22" spans="1:7" x14ac:dyDescent="0.45">
      <c r="A22" t="s">
        <v>6</v>
      </c>
      <c r="B22">
        <v>3.597</v>
      </c>
      <c r="C22">
        <v>3.6110000000000002</v>
      </c>
      <c r="D22">
        <v>2.1000000000000001E-2</v>
      </c>
      <c r="E22">
        <v>3.597</v>
      </c>
      <c r="F22">
        <v>3.5880000000000001</v>
      </c>
      <c r="G22">
        <v>1.4</v>
      </c>
    </row>
    <row r="23" spans="1:7" x14ac:dyDescent="0.45">
      <c r="A23" t="s">
        <v>7</v>
      </c>
      <c r="B23">
        <v>7.92</v>
      </c>
      <c r="C23">
        <v>7.923</v>
      </c>
      <c r="D23">
        <v>1.6E-2</v>
      </c>
      <c r="E23">
        <v>7.9470000000000001</v>
      </c>
      <c r="F23">
        <v>7.8979999999999997</v>
      </c>
      <c r="G23">
        <v>0.3</v>
      </c>
    </row>
    <row r="24" spans="1:7" x14ac:dyDescent="0.45">
      <c r="A24" t="s">
        <v>31</v>
      </c>
      <c r="B24">
        <v>1.8240000000000001</v>
      </c>
      <c r="C24">
        <v>1.833</v>
      </c>
      <c r="D24">
        <v>5.0000000000000001E-3</v>
      </c>
      <c r="E24">
        <v>1.827</v>
      </c>
      <c r="F24">
        <v>1.819</v>
      </c>
      <c r="G24">
        <v>0.9</v>
      </c>
    </row>
    <row r="25" spans="1:7" x14ac:dyDescent="0.45">
      <c r="A25" t="s">
        <v>32</v>
      </c>
      <c r="B25">
        <v>20.637</v>
      </c>
      <c r="C25">
        <v>20.646000000000001</v>
      </c>
      <c r="D25">
        <v>0.157</v>
      </c>
      <c r="E25">
        <v>20.638000000000002</v>
      </c>
      <c r="F25">
        <v>20.498000000000001</v>
      </c>
      <c r="G25">
        <v>0.9</v>
      </c>
    </row>
    <row r="26" spans="1:7" x14ac:dyDescent="0.45">
      <c r="A26" t="s">
        <v>33</v>
      </c>
      <c r="B26">
        <v>18.904</v>
      </c>
      <c r="C26">
        <v>18.922000000000001</v>
      </c>
      <c r="D26">
        <v>0.11</v>
      </c>
      <c r="E26">
        <v>18.904</v>
      </c>
      <c r="F26">
        <v>18.808</v>
      </c>
      <c r="G26">
        <v>1.8</v>
      </c>
    </row>
    <row r="27" spans="1:7" x14ac:dyDescent="0.45">
      <c r="A27" t="s">
        <v>34</v>
      </c>
      <c r="B27">
        <v>114.95</v>
      </c>
      <c r="C27">
        <v>114.97799999999999</v>
      </c>
      <c r="D27">
        <v>0.30199999999999999</v>
      </c>
      <c r="E27">
        <v>115.014</v>
      </c>
      <c r="F27">
        <v>114.61499999999999</v>
      </c>
      <c r="G27">
        <v>2.8</v>
      </c>
    </row>
    <row r="28" spans="1:7" x14ac:dyDescent="0.45">
      <c r="A28" t="s">
        <v>35</v>
      </c>
      <c r="B28">
        <v>40.32</v>
      </c>
      <c r="C28">
        <v>40.347999999999999</v>
      </c>
      <c r="D28">
        <v>-4.8000000000000001E-2</v>
      </c>
      <c r="E28">
        <v>40.496000000000002</v>
      </c>
      <c r="F28">
        <v>40.33</v>
      </c>
      <c r="G28">
        <v>2.8</v>
      </c>
    </row>
    <row r="29" spans="1:7" x14ac:dyDescent="0.45">
      <c r="A29" t="s">
        <v>8</v>
      </c>
      <c r="B29">
        <v>6.9989999999999997</v>
      </c>
      <c r="C29">
        <v>7.0010000000000003</v>
      </c>
      <c r="D29">
        <v>-2.5999999999999999E-2</v>
      </c>
      <c r="E29">
        <v>7.0330000000000004</v>
      </c>
      <c r="F29">
        <v>6.9980000000000002</v>
      </c>
      <c r="G29">
        <v>0.2</v>
      </c>
    </row>
    <row r="30" spans="1:7" x14ac:dyDescent="0.45">
      <c r="A30" t="s">
        <v>9</v>
      </c>
      <c r="B30">
        <v>0.43</v>
      </c>
      <c r="C30">
        <v>0.436</v>
      </c>
      <c r="D30">
        <v>-3.0000000000000001E-3</v>
      </c>
      <c r="E30">
        <v>0.434</v>
      </c>
      <c r="F30">
        <v>0.435</v>
      </c>
      <c r="G30">
        <v>0.6</v>
      </c>
    </row>
    <row r="31" spans="1:7" x14ac:dyDescent="0.45">
      <c r="A31" t="s">
        <v>36</v>
      </c>
      <c r="B31">
        <v>14.58</v>
      </c>
      <c r="C31">
        <v>14.599</v>
      </c>
      <c r="D31">
        <v>-2.5000000000000001E-2</v>
      </c>
      <c r="E31">
        <v>14.632</v>
      </c>
      <c r="F31">
        <v>14.564</v>
      </c>
      <c r="G31">
        <v>1.9</v>
      </c>
    </row>
    <row r="32" spans="1:7" x14ac:dyDescent="0.45">
      <c r="A32" t="s">
        <v>37</v>
      </c>
      <c r="B32">
        <v>15.413</v>
      </c>
      <c r="C32">
        <v>15.432</v>
      </c>
      <c r="D32">
        <v>-5.7000000000000002E-2</v>
      </c>
      <c r="E32">
        <v>15.493</v>
      </c>
      <c r="F32">
        <v>15.425000000000001</v>
      </c>
      <c r="G32">
        <v>1.9</v>
      </c>
    </row>
    <row r="33" spans="1:7" x14ac:dyDescent="0.45">
      <c r="A33" t="s">
        <v>38</v>
      </c>
      <c r="B33">
        <v>1.16309</v>
      </c>
      <c r="C33">
        <v>1.1631199999999999</v>
      </c>
      <c r="D33">
        <v>-9.5300000000000003E-3</v>
      </c>
      <c r="E33">
        <v>1.17218</v>
      </c>
      <c r="F33">
        <v>1.1630799999999999</v>
      </c>
      <c r="G33">
        <v>0.3</v>
      </c>
    </row>
    <row r="34" spans="1:7" x14ac:dyDescent="0.45">
      <c r="A34" t="s">
        <v>39</v>
      </c>
      <c r="B34">
        <v>1.3469500000000001</v>
      </c>
      <c r="C34">
        <v>1.3470299999999999</v>
      </c>
      <c r="D34">
        <v>-5.8799999999999998E-3</v>
      </c>
      <c r="E34">
        <v>1.3526899999999999</v>
      </c>
      <c r="F34">
        <v>1.347</v>
      </c>
      <c r="G34">
        <v>0.8</v>
      </c>
    </row>
    <row r="35" spans="1:7" x14ac:dyDescent="0.45">
      <c r="A35" t="s">
        <v>40</v>
      </c>
      <c r="B35">
        <v>0.64864999999999995</v>
      </c>
      <c r="C35">
        <v>0.64868999999999999</v>
      </c>
      <c r="D35">
        <v>-6.2E-4</v>
      </c>
      <c r="E35">
        <v>0.65049999999999997</v>
      </c>
      <c r="F35">
        <v>0.6472</v>
      </c>
      <c r="G35">
        <v>0.4</v>
      </c>
    </row>
    <row r="36" spans="1:7" x14ac:dyDescent="0.45">
      <c r="A36" t="s">
        <v>41</v>
      </c>
      <c r="B36">
        <v>0.58531</v>
      </c>
      <c r="C36">
        <v>0.58547000000000005</v>
      </c>
      <c r="D36">
        <v>-1.5100000000000001E-3</v>
      </c>
      <c r="E36">
        <v>0.58799000000000001</v>
      </c>
      <c r="F36">
        <v>0.58531</v>
      </c>
      <c r="G36">
        <v>1.6</v>
      </c>
    </row>
    <row r="37" spans="1:7" x14ac:dyDescent="0.45">
      <c r="A37" t="s">
        <v>42</v>
      </c>
      <c r="B37">
        <v>0.86350000000000005</v>
      </c>
      <c r="C37">
        <v>0.86353999999999997</v>
      </c>
      <c r="D37">
        <v>-3.31E-3</v>
      </c>
      <c r="E37">
        <v>0.86709000000000003</v>
      </c>
      <c r="F37">
        <v>0.86351999999999995</v>
      </c>
      <c r="G37">
        <v>0.4</v>
      </c>
    </row>
    <row r="38" spans="1:7" x14ac:dyDescent="0.45">
      <c r="A38" t="s">
        <v>43</v>
      </c>
      <c r="B38">
        <v>1.79304</v>
      </c>
      <c r="C38">
        <v>1.7931900000000001</v>
      </c>
      <c r="D38">
        <v>-1.29E-2</v>
      </c>
      <c r="E38">
        <v>1.8070299999999999</v>
      </c>
      <c r="F38">
        <v>1.79311</v>
      </c>
      <c r="G38">
        <v>1.5</v>
      </c>
    </row>
    <row r="39" spans="1:7" x14ac:dyDescent="0.45">
      <c r="A39" t="s">
        <v>44</v>
      </c>
      <c r="B39">
        <v>2.07647</v>
      </c>
      <c r="C39">
        <v>2.0766200000000001</v>
      </c>
      <c r="D39">
        <v>-7.0400000000000003E-3</v>
      </c>
      <c r="E39">
        <v>2.0847699999999998</v>
      </c>
      <c r="F39">
        <v>2.0752999999999999</v>
      </c>
      <c r="G39">
        <v>1.5</v>
      </c>
    </row>
    <row r="40" spans="1:7" x14ac:dyDescent="0.45">
      <c r="A40" t="s">
        <v>45</v>
      </c>
      <c r="B40">
        <v>1.10806</v>
      </c>
      <c r="C40">
        <v>1.1081399999999999</v>
      </c>
      <c r="D40">
        <v>1.8E-3</v>
      </c>
      <c r="E40">
        <v>1.1083499999999999</v>
      </c>
      <c r="F40">
        <v>1.1052299999999999</v>
      </c>
      <c r="G40">
        <v>0.8</v>
      </c>
    </row>
    <row r="41" spans="1:7" x14ac:dyDescent="0.45">
      <c r="A41" t="s">
        <v>46</v>
      </c>
      <c r="B41">
        <v>0.80542999999999998</v>
      </c>
      <c r="C41">
        <v>0.80557999999999996</v>
      </c>
      <c r="D41">
        <v>4.2100000000000002E-3</v>
      </c>
      <c r="E41">
        <v>0.80545</v>
      </c>
      <c r="F41">
        <v>0.80171000000000003</v>
      </c>
      <c r="G41">
        <v>1.5</v>
      </c>
    </row>
    <row r="42" spans="1:7" x14ac:dyDescent="0.45">
      <c r="A42" t="s">
        <v>47</v>
      </c>
      <c r="B42">
        <v>0.93681999999999999</v>
      </c>
      <c r="C42">
        <v>0.93698000000000004</v>
      </c>
      <c r="D42">
        <v>-2.7200000000000002E-3</v>
      </c>
      <c r="E42">
        <v>0.94040000000000001</v>
      </c>
      <c r="F42">
        <v>0.93662000000000001</v>
      </c>
      <c r="G42">
        <v>1.6</v>
      </c>
    </row>
    <row r="43" spans="1:7" x14ac:dyDescent="0.45">
      <c r="A43" t="s">
        <v>48</v>
      </c>
      <c r="B43">
        <v>1.0848599999999999</v>
      </c>
      <c r="C43">
        <v>1.0851299999999999</v>
      </c>
      <c r="D43">
        <v>1.07E-3</v>
      </c>
      <c r="E43">
        <v>1.0855699999999999</v>
      </c>
      <c r="F43">
        <v>1.08257</v>
      </c>
      <c r="G43">
        <v>2.7</v>
      </c>
    </row>
    <row r="44" spans="1:7" x14ac:dyDescent="0.45">
      <c r="A44" t="s">
        <v>49</v>
      </c>
      <c r="B44">
        <v>1.38472</v>
      </c>
      <c r="C44">
        <v>1.38487</v>
      </c>
      <c r="D44">
        <v>2.31E-3</v>
      </c>
      <c r="E44">
        <v>1.3849100000000001</v>
      </c>
      <c r="F44">
        <v>1.3817699999999999</v>
      </c>
      <c r="G44">
        <v>1.5</v>
      </c>
    </row>
    <row r="45" spans="1:7" x14ac:dyDescent="0.45">
      <c r="A45" t="s">
        <v>50</v>
      </c>
      <c r="B45">
        <v>7.1574999999999998</v>
      </c>
      <c r="C45">
        <v>7.15794</v>
      </c>
      <c r="D45">
        <v>-1.421E-2</v>
      </c>
      <c r="E45">
        <v>7.1740500000000003</v>
      </c>
      <c r="F45">
        <v>7.14933</v>
      </c>
      <c r="G45">
        <v>4.4000000000000004</v>
      </c>
    </row>
    <row r="46" spans="1:7" x14ac:dyDescent="0.45">
      <c r="A46" t="s">
        <v>51</v>
      </c>
      <c r="B46">
        <v>4.2593399999999999</v>
      </c>
      <c r="C46">
        <v>4.2617399999999996</v>
      </c>
      <c r="D46">
        <v>-3.3999999999999998E-3</v>
      </c>
      <c r="E46">
        <v>4.2650100000000002</v>
      </c>
      <c r="F46">
        <v>4.2597899999999997</v>
      </c>
      <c r="G46">
        <v>24</v>
      </c>
    </row>
    <row r="47" spans="1:7" x14ac:dyDescent="0.45">
      <c r="A47" t="s">
        <v>52</v>
      </c>
      <c r="B47">
        <v>147.74</v>
      </c>
      <c r="C47">
        <v>147.745</v>
      </c>
      <c r="D47">
        <v>0.82899999999999996</v>
      </c>
      <c r="E47">
        <v>147.74199999999999</v>
      </c>
      <c r="F47">
        <v>146.852</v>
      </c>
      <c r="G47">
        <v>0.5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4695A-0A21-4B9F-BB2E-4F4B579641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リスク計算</vt:lpstr>
      <vt:lpstr>共分散</vt:lpstr>
      <vt:lpstr>スポット価格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2025-08-25T13:24:11Z</dcterms:created>
  <dcterms:modified xsi:type="dcterms:W3CDTF">2025-08-25T18:36:25Z</dcterms:modified>
</cp:coreProperties>
</file>